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Veřejné zakázky 2025\VZ Stavební práce\VZMR\Oprava plynové kotelny ZUŠ Táborská 458\"/>
    </mc:Choice>
  </mc:AlternateContent>
  <xr:revisionPtr revIDLastSave="0" documentId="8_{F6E48A23-9542-43F5-B68B-175BCAD6256A}" xr6:coauthVersionLast="36" xr6:coauthVersionMax="36" xr10:uidLastSave="{00000000-0000-0000-0000-000000000000}"/>
  <bookViews>
    <workbookView xWindow="0" yWindow="0" windowWidth="28800" windowHeight="12105" tabRatio="500" activeTab="3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20" i="4" l="1"/>
  <c r="AC120" i="4"/>
  <c r="U118" i="4"/>
  <c r="Q118" i="4"/>
  <c r="O118" i="4"/>
  <c r="K118" i="4"/>
  <c r="I118" i="4"/>
  <c r="G118" i="4"/>
  <c r="M118" i="4" s="1"/>
  <c r="M117" i="4" s="1"/>
  <c r="F118" i="4"/>
  <c r="U117" i="4"/>
  <c r="Q117" i="4"/>
  <c r="O117" i="4"/>
  <c r="K117" i="4"/>
  <c r="I117" i="4"/>
  <c r="G117" i="4"/>
  <c r="U116" i="4"/>
  <c r="Q116" i="4"/>
  <c r="O116" i="4"/>
  <c r="K116" i="4"/>
  <c r="I116" i="4"/>
  <c r="F116" i="4"/>
  <c r="G116" i="4" s="1"/>
  <c r="M116" i="4" s="1"/>
  <c r="U115" i="4"/>
  <c r="Q115" i="4"/>
  <c r="O115" i="4"/>
  <c r="K115" i="4"/>
  <c r="I115" i="4"/>
  <c r="F115" i="4"/>
  <c r="G115" i="4" s="1"/>
  <c r="M115" i="4" s="1"/>
  <c r="U114" i="4"/>
  <c r="Q114" i="4"/>
  <c r="O114" i="4"/>
  <c r="K114" i="4"/>
  <c r="I114" i="4"/>
  <c r="F114" i="4"/>
  <c r="G114" i="4" s="1"/>
  <c r="M114" i="4" s="1"/>
  <c r="U113" i="4"/>
  <c r="Q113" i="4"/>
  <c r="O113" i="4"/>
  <c r="K113" i="4"/>
  <c r="I113" i="4"/>
  <c r="F113" i="4"/>
  <c r="G113" i="4" s="1"/>
  <c r="M113" i="4" s="1"/>
  <c r="U112" i="4"/>
  <c r="Q112" i="4"/>
  <c r="O112" i="4"/>
  <c r="K112" i="4"/>
  <c r="I112" i="4"/>
  <c r="F112" i="4"/>
  <c r="G112" i="4" s="1"/>
  <c r="M112" i="4" s="1"/>
  <c r="U111" i="4"/>
  <c r="Q111" i="4"/>
  <c r="O111" i="4"/>
  <c r="K111" i="4"/>
  <c r="I111" i="4"/>
  <c r="F111" i="4"/>
  <c r="G111" i="4" s="1"/>
  <c r="M111" i="4" s="1"/>
  <c r="U110" i="4"/>
  <c r="Q110" i="4"/>
  <c r="O110" i="4"/>
  <c r="K110" i="4"/>
  <c r="I110" i="4"/>
  <c r="F110" i="4"/>
  <c r="G110" i="4" s="1"/>
  <c r="M110" i="4" s="1"/>
  <c r="U109" i="4"/>
  <c r="Q109" i="4"/>
  <c r="O109" i="4"/>
  <c r="K109" i="4"/>
  <c r="I109" i="4"/>
  <c r="F109" i="4"/>
  <c r="G109" i="4" s="1"/>
  <c r="M109" i="4" s="1"/>
  <c r="U108" i="4"/>
  <c r="Q108" i="4"/>
  <c r="O108" i="4"/>
  <c r="K108" i="4"/>
  <c r="I108" i="4"/>
  <c r="F108" i="4"/>
  <c r="G108" i="4" s="1"/>
  <c r="M108" i="4" s="1"/>
  <c r="U107" i="4"/>
  <c r="Q107" i="4"/>
  <c r="O107" i="4"/>
  <c r="K107" i="4"/>
  <c r="I107" i="4"/>
  <c r="F107" i="4"/>
  <c r="G107" i="4" s="1"/>
  <c r="M107" i="4" s="1"/>
  <c r="U106" i="4"/>
  <c r="Q106" i="4"/>
  <c r="O106" i="4"/>
  <c r="K106" i="4"/>
  <c r="I106" i="4"/>
  <c r="F106" i="4"/>
  <c r="G106" i="4" s="1"/>
  <c r="M106" i="4" s="1"/>
  <c r="U105" i="4"/>
  <c r="Q105" i="4"/>
  <c r="O105" i="4"/>
  <c r="K105" i="4"/>
  <c r="I105" i="4"/>
  <c r="F105" i="4"/>
  <c r="G105" i="4" s="1"/>
  <c r="M105" i="4" s="1"/>
  <c r="U104" i="4"/>
  <c r="Q104" i="4"/>
  <c r="O104" i="4"/>
  <c r="K104" i="4"/>
  <c r="I104" i="4"/>
  <c r="F104" i="4"/>
  <c r="G104" i="4" s="1"/>
  <c r="M104" i="4" s="1"/>
  <c r="U103" i="4"/>
  <c r="Q103" i="4"/>
  <c r="O103" i="4"/>
  <c r="K103" i="4"/>
  <c r="I103" i="4"/>
  <c r="F103" i="4"/>
  <c r="G103" i="4" s="1"/>
  <c r="M103" i="4" s="1"/>
  <c r="U102" i="4"/>
  <c r="Q102" i="4"/>
  <c r="O102" i="4"/>
  <c r="K102" i="4"/>
  <c r="I102" i="4"/>
  <c r="F102" i="4"/>
  <c r="G102" i="4" s="1"/>
  <c r="M102" i="4" s="1"/>
  <c r="U101" i="4"/>
  <c r="Q101" i="4"/>
  <c r="O101" i="4"/>
  <c r="K101" i="4"/>
  <c r="I101" i="4"/>
  <c r="F101" i="4"/>
  <c r="G101" i="4" s="1"/>
  <c r="U100" i="4"/>
  <c r="Q100" i="4"/>
  <c r="O100" i="4"/>
  <c r="K100" i="4"/>
  <c r="I100" i="4"/>
  <c r="U99" i="4"/>
  <c r="Q99" i="4"/>
  <c r="O99" i="4"/>
  <c r="K99" i="4"/>
  <c r="I99" i="4"/>
  <c r="F99" i="4"/>
  <c r="G99" i="4" s="1"/>
  <c r="U98" i="4"/>
  <c r="Q98" i="4"/>
  <c r="O98" i="4"/>
  <c r="K98" i="4"/>
  <c r="I98" i="4"/>
  <c r="U97" i="4"/>
  <c r="Q97" i="4"/>
  <c r="O97" i="4"/>
  <c r="K97" i="4"/>
  <c r="I97" i="4"/>
  <c r="F97" i="4"/>
  <c r="G97" i="4" s="1"/>
  <c r="M97" i="4" s="1"/>
  <c r="U96" i="4"/>
  <c r="Q96" i="4"/>
  <c r="O96" i="4"/>
  <c r="K96" i="4"/>
  <c r="I96" i="4"/>
  <c r="F96" i="4"/>
  <c r="G96" i="4" s="1"/>
  <c r="U95" i="4"/>
  <c r="Q95" i="4"/>
  <c r="O95" i="4"/>
  <c r="K95" i="4"/>
  <c r="I95" i="4"/>
  <c r="U94" i="4"/>
  <c r="Q94" i="4"/>
  <c r="O94" i="4"/>
  <c r="K94" i="4"/>
  <c r="I94" i="4"/>
  <c r="F94" i="4"/>
  <c r="G94" i="4" s="1"/>
  <c r="M94" i="4" s="1"/>
  <c r="U93" i="4"/>
  <c r="Q93" i="4"/>
  <c r="O93" i="4"/>
  <c r="K93" i="4"/>
  <c r="I93" i="4"/>
  <c r="F93" i="4"/>
  <c r="G93" i="4" s="1"/>
  <c r="M93" i="4" s="1"/>
  <c r="U92" i="4"/>
  <c r="Q92" i="4"/>
  <c r="O92" i="4"/>
  <c r="K92" i="4"/>
  <c r="I92" i="4"/>
  <c r="F92" i="4"/>
  <c r="G92" i="4" s="1"/>
  <c r="M92" i="4" s="1"/>
  <c r="U91" i="4"/>
  <c r="Q91" i="4"/>
  <c r="O91" i="4"/>
  <c r="K91" i="4"/>
  <c r="I91" i="4"/>
  <c r="F91" i="4"/>
  <c r="G91" i="4" s="1"/>
  <c r="M91" i="4" s="1"/>
  <c r="U90" i="4"/>
  <c r="Q90" i="4"/>
  <c r="O90" i="4"/>
  <c r="K90" i="4"/>
  <c r="I90" i="4"/>
  <c r="F90" i="4"/>
  <c r="G90" i="4" s="1"/>
  <c r="M90" i="4" s="1"/>
  <c r="U89" i="4"/>
  <c r="Q89" i="4"/>
  <c r="O89" i="4"/>
  <c r="K89" i="4"/>
  <c r="I89" i="4"/>
  <c r="F89" i="4"/>
  <c r="G89" i="4" s="1"/>
  <c r="M89" i="4" s="1"/>
  <c r="U88" i="4"/>
  <c r="Q88" i="4"/>
  <c r="O88" i="4"/>
  <c r="K88" i="4"/>
  <c r="I88" i="4"/>
  <c r="F88" i="4"/>
  <c r="G88" i="4" s="1"/>
  <c r="M88" i="4" s="1"/>
  <c r="U87" i="4"/>
  <c r="Q87" i="4"/>
  <c r="O87" i="4"/>
  <c r="K87" i="4"/>
  <c r="I87" i="4"/>
  <c r="F87" i="4"/>
  <c r="G87" i="4" s="1"/>
  <c r="M87" i="4" s="1"/>
  <c r="U86" i="4"/>
  <c r="Q86" i="4"/>
  <c r="O86" i="4"/>
  <c r="K86" i="4"/>
  <c r="I86" i="4"/>
  <c r="F86" i="4"/>
  <c r="G86" i="4" s="1"/>
  <c r="M86" i="4" s="1"/>
  <c r="U85" i="4"/>
  <c r="Q85" i="4"/>
  <c r="O85" i="4"/>
  <c r="K85" i="4"/>
  <c r="I85" i="4"/>
  <c r="F85" i="4"/>
  <c r="G85" i="4" s="1"/>
  <c r="M85" i="4" s="1"/>
  <c r="U84" i="4"/>
  <c r="Q84" i="4"/>
  <c r="O84" i="4"/>
  <c r="K84" i="4"/>
  <c r="I84" i="4"/>
  <c r="F84" i="4"/>
  <c r="G84" i="4" s="1"/>
  <c r="M84" i="4" s="1"/>
  <c r="U83" i="4"/>
  <c r="Q83" i="4"/>
  <c r="O83" i="4"/>
  <c r="K83" i="4"/>
  <c r="I83" i="4"/>
  <c r="F83" i="4"/>
  <c r="G83" i="4" s="1"/>
  <c r="M83" i="4" s="1"/>
  <c r="U82" i="4"/>
  <c r="Q82" i="4"/>
  <c r="O82" i="4"/>
  <c r="K82" i="4"/>
  <c r="I82" i="4"/>
  <c r="F82" i="4"/>
  <c r="G82" i="4" s="1"/>
  <c r="M82" i="4" s="1"/>
  <c r="U81" i="4"/>
  <c r="Q81" i="4"/>
  <c r="O81" i="4"/>
  <c r="K81" i="4"/>
  <c r="I81" i="4"/>
  <c r="F81" i="4"/>
  <c r="G81" i="4" s="1"/>
  <c r="M81" i="4" s="1"/>
  <c r="U80" i="4"/>
  <c r="Q80" i="4"/>
  <c r="O80" i="4"/>
  <c r="K80" i="4"/>
  <c r="I80" i="4"/>
  <c r="F80" i="4"/>
  <c r="G80" i="4" s="1"/>
  <c r="M80" i="4" s="1"/>
  <c r="U79" i="4"/>
  <c r="Q79" i="4"/>
  <c r="O79" i="4"/>
  <c r="K79" i="4"/>
  <c r="I79" i="4"/>
  <c r="F79" i="4"/>
  <c r="G79" i="4" s="1"/>
  <c r="M79" i="4" s="1"/>
  <c r="U78" i="4"/>
  <c r="Q78" i="4"/>
  <c r="O78" i="4"/>
  <c r="K78" i="4"/>
  <c r="I78" i="4"/>
  <c r="F78" i="4"/>
  <c r="G78" i="4" s="1"/>
  <c r="M78" i="4" s="1"/>
  <c r="U77" i="4"/>
  <c r="Q77" i="4"/>
  <c r="O77" i="4"/>
  <c r="K77" i="4"/>
  <c r="I77" i="4"/>
  <c r="F77" i="4"/>
  <c r="G77" i="4" s="1"/>
  <c r="M77" i="4" s="1"/>
  <c r="U76" i="4"/>
  <c r="Q76" i="4"/>
  <c r="O76" i="4"/>
  <c r="K76" i="4"/>
  <c r="I76" i="4"/>
  <c r="F76" i="4"/>
  <c r="G76" i="4" s="1"/>
  <c r="M76" i="4" s="1"/>
  <c r="U75" i="4"/>
  <c r="Q75" i="4"/>
  <c r="O75" i="4"/>
  <c r="K75" i="4"/>
  <c r="I75" i="4"/>
  <c r="F75" i="4"/>
  <c r="G75" i="4" s="1"/>
  <c r="M75" i="4" s="1"/>
  <c r="U74" i="4"/>
  <c r="Q74" i="4"/>
  <c r="O74" i="4"/>
  <c r="K74" i="4"/>
  <c r="I74" i="4"/>
  <c r="F74" i="4"/>
  <c r="G74" i="4" s="1"/>
  <c r="M74" i="4" s="1"/>
  <c r="U73" i="4"/>
  <c r="Q73" i="4"/>
  <c r="O73" i="4"/>
  <c r="K73" i="4"/>
  <c r="I73" i="4"/>
  <c r="F73" i="4"/>
  <c r="G73" i="4" s="1"/>
  <c r="M73" i="4" s="1"/>
  <c r="U72" i="4"/>
  <c r="Q72" i="4"/>
  <c r="O72" i="4"/>
  <c r="K72" i="4"/>
  <c r="I72" i="4"/>
  <c r="F72" i="4"/>
  <c r="G72" i="4" s="1"/>
  <c r="M72" i="4" s="1"/>
  <c r="U71" i="4"/>
  <c r="Q71" i="4"/>
  <c r="O71" i="4"/>
  <c r="K71" i="4"/>
  <c r="I71" i="4"/>
  <c r="F71" i="4"/>
  <c r="G71" i="4" s="1"/>
  <c r="M71" i="4" s="1"/>
  <c r="U70" i="4"/>
  <c r="Q70" i="4"/>
  <c r="O70" i="4"/>
  <c r="K70" i="4"/>
  <c r="I70" i="4"/>
  <c r="F70" i="4"/>
  <c r="G70" i="4" s="1"/>
  <c r="M70" i="4" s="1"/>
  <c r="U69" i="4"/>
  <c r="Q69" i="4"/>
  <c r="O69" i="4"/>
  <c r="K69" i="4"/>
  <c r="I69" i="4"/>
  <c r="F69" i="4"/>
  <c r="G69" i="4" s="1"/>
  <c r="M69" i="4" s="1"/>
  <c r="U68" i="4"/>
  <c r="Q68" i="4"/>
  <c r="O68" i="4"/>
  <c r="K68" i="4"/>
  <c r="I68" i="4"/>
  <c r="F68" i="4"/>
  <c r="G68" i="4" s="1"/>
  <c r="M68" i="4" s="1"/>
  <c r="U67" i="4"/>
  <c r="Q67" i="4"/>
  <c r="O67" i="4"/>
  <c r="K67" i="4"/>
  <c r="I67" i="4"/>
  <c r="F67" i="4"/>
  <c r="G67" i="4" s="1"/>
  <c r="M67" i="4" s="1"/>
  <c r="U66" i="4"/>
  <c r="Q66" i="4"/>
  <c r="O66" i="4"/>
  <c r="K66" i="4"/>
  <c r="I66" i="4"/>
  <c r="F66" i="4"/>
  <c r="G66" i="4" s="1"/>
  <c r="M66" i="4" s="1"/>
  <c r="U65" i="4"/>
  <c r="Q65" i="4"/>
  <c r="O65" i="4"/>
  <c r="K65" i="4"/>
  <c r="I65" i="4"/>
  <c r="F65" i="4"/>
  <c r="G65" i="4" s="1"/>
  <c r="U64" i="4"/>
  <c r="Q64" i="4"/>
  <c r="O64" i="4"/>
  <c r="K64" i="4"/>
  <c r="I64" i="4"/>
  <c r="U63" i="4"/>
  <c r="Q63" i="4"/>
  <c r="O63" i="4"/>
  <c r="K63" i="4"/>
  <c r="I63" i="4"/>
  <c r="F63" i="4"/>
  <c r="G63" i="4" s="1"/>
  <c r="M63" i="4" s="1"/>
  <c r="U62" i="4"/>
  <c r="Q62" i="4"/>
  <c r="O62" i="4"/>
  <c r="K62" i="4"/>
  <c r="I62" i="4"/>
  <c r="F62" i="4"/>
  <c r="G62" i="4" s="1"/>
  <c r="M62" i="4" s="1"/>
  <c r="U61" i="4"/>
  <c r="Q61" i="4"/>
  <c r="O61" i="4"/>
  <c r="K61" i="4"/>
  <c r="I61" i="4"/>
  <c r="F61" i="4"/>
  <c r="G61" i="4" s="1"/>
  <c r="M61" i="4" s="1"/>
  <c r="U60" i="4"/>
  <c r="Q60" i="4"/>
  <c r="O60" i="4"/>
  <c r="K60" i="4"/>
  <c r="I60" i="4"/>
  <c r="F60" i="4"/>
  <c r="G60" i="4" s="1"/>
  <c r="M60" i="4" s="1"/>
  <c r="U59" i="4"/>
  <c r="Q59" i="4"/>
  <c r="O59" i="4"/>
  <c r="K59" i="4"/>
  <c r="I59" i="4"/>
  <c r="F59" i="4"/>
  <c r="G59" i="4" s="1"/>
  <c r="M59" i="4" s="1"/>
  <c r="U58" i="4"/>
  <c r="Q58" i="4"/>
  <c r="O58" i="4"/>
  <c r="K58" i="4"/>
  <c r="I58" i="4"/>
  <c r="F58" i="4"/>
  <c r="G58" i="4" s="1"/>
  <c r="M58" i="4" s="1"/>
  <c r="U57" i="4"/>
  <c r="Q57" i="4"/>
  <c r="O57" i="4"/>
  <c r="K57" i="4"/>
  <c r="I57" i="4"/>
  <c r="F57" i="4"/>
  <c r="G57" i="4" s="1"/>
  <c r="M57" i="4" s="1"/>
  <c r="U56" i="4"/>
  <c r="Q56" i="4"/>
  <c r="O56" i="4"/>
  <c r="K56" i="4"/>
  <c r="I56" i="4"/>
  <c r="F56" i="4"/>
  <c r="G56" i="4" s="1"/>
  <c r="M56" i="4" s="1"/>
  <c r="U55" i="4"/>
  <c r="Q55" i="4"/>
  <c r="O55" i="4"/>
  <c r="K55" i="4"/>
  <c r="I55" i="4"/>
  <c r="F55" i="4"/>
  <c r="G55" i="4" s="1"/>
  <c r="M55" i="4" s="1"/>
  <c r="U54" i="4"/>
  <c r="Q54" i="4"/>
  <c r="O54" i="4"/>
  <c r="K54" i="4"/>
  <c r="I54" i="4"/>
  <c r="F54" i="4"/>
  <c r="G54" i="4" s="1"/>
  <c r="M54" i="4" s="1"/>
  <c r="U53" i="4"/>
  <c r="Q53" i="4"/>
  <c r="O53" i="4"/>
  <c r="K53" i="4"/>
  <c r="I53" i="4"/>
  <c r="F53" i="4"/>
  <c r="G53" i="4" s="1"/>
  <c r="M53" i="4" s="1"/>
  <c r="U52" i="4"/>
  <c r="Q52" i="4"/>
  <c r="O52" i="4"/>
  <c r="K52" i="4"/>
  <c r="I52" i="4"/>
  <c r="F52" i="4"/>
  <c r="G52" i="4" s="1"/>
  <c r="M52" i="4" s="1"/>
  <c r="U51" i="4"/>
  <c r="Q51" i="4"/>
  <c r="O51" i="4"/>
  <c r="K51" i="4"/>
  <c r="I51" i="4"/>
  <c r="F51" i="4"/>
  <c r="G51" i="4" s="1"/>
  <c r="M51" i="4" s="1"/>
  <c r="U50" i="4"/>
  <c r="Q50" i="4"/>
  <c r="O50" i="4"/>
  <c r="K50" i="4"/>
  <c r="I50" i="4"/>
  <c r="F50" i="4"/>
  <c r="G50" i="4" s="1"/>
  <c r="M50" i="4" s="1"/>
  <c r="U49" i="4"/>
  <c r="Q49" i="4"/>
  <c r="O49" i="4"/>
  <c r="K49" i="4"/>
  <c r="I49" i="4"/>
  <c r="F49" i="4"/>
  <c r="G49" i="4" s="1"/>
  <c r="M49" i="4" s="1"/>
  <c r="U48" i="4"/>
  <c r="Q48" i="4"/>
  <c r="O48" i="4"/>
  <c r="K48" i="4"/>
  <c r="I48" i="4"/>
  <c r="F48" i="4"/>
  <c r="G48" i="4" s="1"/>
  <c r="U47" i="4"/>
  <c r="Q47" i="4"/>
  <c r="O47" i="4"/>
  <c r="K47" i="4"/>
  <c r="I47" i="4"/>
  <c r="U46" i="4"/>
  <c r="Q46" i="4"/>
  <c r="O46" i="4"/>
  <c r="K46" i="4"/>
  <c r="I46" i="4"/>
  <c r="F46" i="4"/>
  <c r="G46" i="4" s="1"/>
  <c r="M46" i="4" s="1"/>
  <c r="U45" i="4"/>
  <c r="Q45" i="4"/>
  <c r="O45" i="4"/>
  <c r="K45" i="4"/>
  <c r="I45" i="4"/>
  <c r="F45" i="4"/>
  <c r="G45" i="4" s="1"/>
  <c r="M45" i="4" s="1"/>
  <c r="U44" i="4"/>
  <c r="Q44" i="4"/>
  <c r="O44" i="4"/>
  <c r="K44" i="4"/>
  <c r="I44" i="4"/>
  <c r="F44" i="4"/>
  <c r="G44" i="4" s="1"/>
  <c r="M44" i="4" s="1"/>
  <c r="U43" i="4"/>
  <c r="Q43" i="4"/>
  <c r="O43" i="4"/>
  <c r="K43" i="4"/>
  <c r="I43" i="4"/>
  <c r="F43" i="4"/>
  <c r="G43" i="4" s="1"/>
  <c r="M43" i="4" s="1"/>
  <c r="U42" i="4"/>
  <c r="Q42" i="4"/>
  <c r="O42" i="4"/>
  <c r="K42" i="4"/>
  <c r="I42" i="4"/>
  <c r="F42" i="4"/>
  <c r="G42" i="4" s="1"/>
  <c r="M42" i="4" s="1"/>
  <c r="U41" i="4"/>
  <c r="Q41" i="4"/>
  <c r="O41" i="4"/>
  <c r="K41" i="4"/>
  <c r="I41" i="4"/>
  <c r="F41" i="4"/>
  <c r="G41" i="4" s="1"/>
  <c r="M41" i="4" s="1"/>
  <c r="U40" i="4"/>
  <c r="Q40" i="4"/>
  <c r="O40" i="4"/>
  <c r="K40" i="4"/>
  <c r="I40" i="4"/>
  <c r="F40" i="4"/>
  <c r="G40" i="4" s="1"/>
  <c r="M40" i="4" s="1"/>
  <c r="U39" i="4"/>
  <c r="Q39" i="4"/>
  <c r="O39" i="4"/>
  <c r="K39" i="4"/>
  <c r="I39" i="4"/>
  <c r="F39" i="4"/>
  <c r="G39" i="4" s="1"/>
  <c r="U38" i="4"/>
  <c r="Q38" i="4"/>
  <c r="O38" i="4"/>
  <c r="K38" i="4"/>
  <c r="I38" i="4"/>
  <c r="U37" i="4"/>
  <c r="Q37" i="4"/>
  <c r="O37" i="4"/>
  <c r="K37" i="4"/>
  <c r="I37" i="4"/>
  <c r="F37" i="4"/>
  <c r="G37" i="4" s="1"/>
  <c r="M37" i="4" s="1"/>
  <c r="U36" i="4"/>
  <c r="Q36" i="4"/>
  <c r="O36" i="4"/>
  <c r="K36" i="4"/>
  <c r="I36" i="4"/>
  <c r="F36" i="4"/>
  <c r="G36" i="4" s="1"/>
  <c r="M36" i="4" s="1"/>
  <c r="U35" i="4"/>
  <c r="Q35" i="4"/>
  <c r="O35" i="4"/>
  <c r="K35" i="4"/>
  <c r="I35" i="4"/>
  <c r="F35" i="4"/>
  <c r="G35" i="4" s="1"/>
  <c r="M35" i="4" s="1"/>
  <c r="U34" i="4"/>
  <c r="Q34" i="4"/>
  <c r="O34" i="4"/>
  <c r="K34" i="4"/>
  <c r="I34" i="4"/>
  <c r="F34" i="4"/>
  <c r="G34" i="4" s="1"/>
  <c r="M34" i="4" s="1"/>
  <c r="U33" i="4"/>
  <c r="Q33" i="4"/>
  <c r="O33" i="4"/>
  <c r="K33" i="4"/>
  <c r="I33" i="4"/>
  <c r="F33" i="4"/>
  <c r="G33" i="4" s="1"/>
  <c r="M33" i="4" s="1"/>
  <c r="U32" i="4"/>
  <c r="Q32" i="4"/>
  <c r="O32" i="4"/>
  <c r="K32" i="4"/>
  <c r="I32" i="4"/>
  <c r="F32" i="4"/>
  <c r="G32" i="4" s="1"/>
  <c r="M32" i="4" s="1"/>
  <c r="U31" i="4"/>
  <c r="Q31" i="4"/>
  <c r="O31" i="4"/>
  <c r="K31" i="4"/>
  <c r="I31" i="4"/>
  <c r="F31" i="4"/>
  <c r="G31" i="4" s="1"/>
  <c r="M31" i="4" s="1"/>
  <c r="U30" i="4"/>
  <c r="Q30" i="4"/>
  <c r="O30" i="4"/>
  <c r="K30" i="4"/>
  <c r="I30" i="4"/>
  <c r="F30" i="4"/>
  <c r="G30" i="4" s="1"/>
  <c r="M30" i="4" s="1"/>
  <c r="U29" i="4"/>
  <c r="Q29" i="4"/>
  <c r="O29" i="4"/>
  <c r="K29" i="4"/>
  <c r="I29" i="4"/>
  <c r="F29" i="4"/>
  <c r="G29" i="4" s="1"/>
  <c r="M29" i="4" s="1"/>
  <c r="U28" i="4"/>
  <c r="Q28" i="4"/>
  <c r="O28" i="4"/>
  <c r="K28" i="4"/>
  <c r="I28" i="4"/>
  <c r="F28" i="4"/>
  <c r="G28" i="4" s="1"/>
  <c r="M28" i="4" s="1"/>
  <c r="U27" i="4"/>
  <c r="Q27" i="4"/>
  <c r="O27" i="4"/>
  <c r="K27" i="4"/>
  <c r="I27" i="4"/>
  <c r="F27" i="4"/>
  <c r="G27" i="4" s="1"/>
  <c r="M27" i="4" s="1"/>
  <c r="U26" i="4"/>
  <c r="Q26" i="4"/>
  <c r="O26" i="4"/>
  <c r="K26" i="4"/>
  <c r="I26" i="4"/>
  <c r="F26" i="4"/>
  <c r="G26" i="4" s="1"/>
  <c r="M26" i="4" s="1"/>
  <c r="U25" i="4"/>
  <c r="Q25" i="4"/>
  <c r="O25" i="4"/>
  <c r="K25" i="4"/>
  <c r="I25" i="4"/>
  <c r="F25" i="4"/>
  <c r="G25" i="4" s="1"/>
  <c r="M25" i="4" s="1"/>
  <c r="U24" i="4"/>
  <c r="Q24" i="4"/>
  <c r="O24" i="4"/>
  <c r="K24" i="4"/>
  <c r="I24" i="4"/>
  <c r="F24" i="4"/>
  <c r="G24" i="4" s="1"/>
  <c r="M24" i="4" s="1"/>
  <c r="U23" i="4"/>
  <c r="Q23" i="4"/>
  <c r="O23" i="4"/>
  <c r="K23" i="4"/>
  <c r="I23" i="4"/>
  <c r="F23" i="4"/>
  <c r="G23" i="4" s="1"/>
  <c r="M23" i="4" s="1"/>
  <c r="U22" i="4"/>
  <c r="Q22" i="4"/>
  <c r="O22" i="4"/>
  <c r="K22" i="4"/>
  <c r="I22" i="4"/>
  <c r="F22" i="4"/>
  <c r="G22" i="4" s="1"/>
  <c r="M22" i="4" s="1"/>
  <c r="U21" i="4"/>
  <c r="Q21" i="4"/>
  <c r="O21" i="4"/>
  <c r="K21" i="4"/>
  <c r="I21" i="4"/>
  <c r="F21" i="4"/>
  <c r="G21" i="4" s="1"/>
  <c r="M21" i="4" s="1"/>
  <c r="U20" i="4"/>
  <c r="Q20" i="4"/>
  <c r="O20" i="4"/>
  <c r="K20" i="4"/>
  <c r="I20" i="4"/>
  <c r="F20" i="4"/>
  <c r="G20" i="4" s="1"/>
  <c r="M20" i="4" s="1"/>
  <c r="U19" i="4"/>
  <c r="Q19" i="4"/>
  <c r="O19" i="4"/>
  <c r="K19" i="4"/>
  <c r="I19" i="4"/>
  <c r="F19" i="4"/>
  <c r="G19" i="4" s="1"/>
  <c r="M19" i="4" s="1"/>
  <c r="U18" i="4"/>
  <c r="Q18" i="4"/>
  <c r="O18" i="4"/>
  <c r="K18" i="4"/>
  <c r="I18" i="4"/>
  <c r="F18" i="4"/>
  <c r="G18" i="4" s="1"/>
  <c r="M18" i="4" s="1"/>
  <c r="U17" i="4"/>
  <c r="Q17" i="4"/>
  <c r="O17" i="4"/>
  <c r="K17" i="4"/>
  <c r="I17" i="4"/>
  <c r="F17" i="4"/>
  <c r="G17" i="4" s="1"/>
  <c r="M17" i="4" s="1"/>
  <c r="U16" i="4"/>
  <c r="Q16" i="4"/>
  <c r="O16" i="4"/>
  <c r="K16" i="4"/>
  <c r="I16" i="4"/>
  <c r="F16" i="4"/>
  <c r="G16" i="4" s="1"/>
  <c r="M16" i="4" s="1"/>
  <c r="U15" i="4"/>
  <c r="Q15" i="4"/>
  <c r="O15" i="4"/>
  <c r="K15" i="4"/>
  <c r="I15" i="4"/>
  <c r="F15" i="4"/>
  <c r="G15" i="4" s="1"/>
  <c r="M15" i="4" s="1"/>
  <c r="U14" i="4"/>
  <c r="Q14" i="4"/>
  <c r="O14" i="4"/>
  <c r="K14" i="4"/>
  <c r="I14" i="4"/>
  <c r="F14" i="4"/>
  <c r="G14" i="4" s="1"/>
  <c r="M14" i="4" s="1"/>
  <c r="U13" i="4"/>
  <c r="Q13" i="4"/>
  <c r="O13" i="4"/>
  <c r="K13" i="4"/>
  <c r="I13" i="4"/>
  <c r="F13" i="4"/>
  <c r="G13" i="4" s="1"/>
  <c r="M13" i="4" s="1"/>
  <c r="U12" i="4"/>
  <c r="Q12" i="4"/>
  <c r="O12" i="4"/>
  <c r="K12" i="4"/>
  <c r="I12" i="4"/>
  <c r="F12" i="4"/>
  <c r="G12" i="4" s="1"/>
  <c r="M12" i="4" s="1"/>
  <c r="U11" i="4"/>
  <c r="Q11" i="4"/>
  <c r="O11" i="4"/>
  <c r="K11" i="4"/>
  <c r="I11" i="4"/>
  <c r="F11" i="4"/>
  <c r="G11" i="4" s="1"/>
  <c r="M11" i="4" s="1"/>
  <c r="U10" i="4"/>
  <c r="Q10" i="4"/>
  <c r="O10" i="4"/>
  <c r="K10" i="4"/>
  <c r="I10" i="4"/>
  <c r="F10" i="4"/>
  <c r="G10" i="4" s="1"/>
  <c r="M10" i="4" s="1"/>
  <c r="U9" i="4"/>
  <c r="Q9" i="4"/>
  <c r="O9" i="4"/>
  <c r="K9" i="4"/>
  <c r="I9" i="4"/>
  <c r="F9" i="4"/>
  <c r="G9" i="4" s="1"/>
  <c r="U8" i="4"/>
  <c r="Q8" i="4"/>
  <c r="O8" i="4"/>
  <c r="K8" i="4"/>
  <c r="H47" i="2" s="1"/>
  <c r="I8" i="4"/>
  <c r="G47" i="2" s="1"/>
  <c r="I54" i="2"/>
  <c r="H54" i="2"/>
  <c r="G54" i="2"/>
  <c r="H53" i="2"/>
  <c r="G53" i="2"/>
  <c r="I53" i="2" s="1"/>
  <c r="I16" i="2" s="1"/>
  <c r="H52" i="2"/>
  <c r="G52" i="2"/>
  <c r="I52" i="2" s="1"/>
  <c r="I19" i="2" s="1"/>
  <c r="H51" i="2"/>
  <c r="I51" i="2" s="1"/>
  <c r="G51" i="2"/>
  <c r="H50" i="2"/>
  <c r="G50" i="2"/>
  <c r="I50" i="2" s="1"/>
  <c r="H49" i="2"/>
  <c r="G49" i="2"/>
  <c r="I49" i="2" s="1"/>
  <c r="I48" i="2"/>
  <c r="H48" i="2"/>
  <c r="G48" i="2"/>
  <c r="H40" i="2"/>
  <c r="G40" i="2"/>
  <c r="G39" i="2"/>
  <c r="F39" i="2"/>
  <c r="F40" i="2" s="1"/>
  <c r="G38" i="2"/>
  <c r="F38" i="2"/>
  <c r="H32" i="2"/>
  <c r="J28" i="2"/>
  <c r="J27" i="2"/>
  <c r="G27" i="2"/>
  <c r="J26" i="2"/>
  <c r="G26" i="2"/>
  <c r="E26" i="2"/>
  <c r="J25" i="2"/>
  <c r="G25" i="2"/>
  <c r="J24" i="2"/>
  <c r="G24" i="2"/>
  <c r="E24" i="2"/>
  <c r="J23" i="2"/>
  <c r="I20" i="2"/>
  <c r="G20" i="2"/>
  <c r="E20" i="2"/>
  <c r="G19" i="2"/>
  <c r="E19" i="2"/>
  <c r="I18" i="2"/>
  <c r="G18" i="2"/>
  <c r="E18" i="2"/>
  <c r="G16" i="2"/>
  <c r="E16" i="2"/>
  <c r="M65" i="4" l="1"/>
  <c r="M64" i="4" s="1"/>
  <c r="G64" i="4"/>
  <c r="M96" i="4"/>
  <c r="M95" i="4" s="1"/>
  <c r="G95" i="4"/>
  <c r="G28" i="2"/>
  <c r="G23" i="2"/>
  <c r="G29" i="2" s="1"/>
  <c r="M99" i="4"/>
  <c r="M98" i="4" s="1"/>
  <c r="G98" i="4"/>
  <c r="G100" i="4"/>
  <c r="M101" i="4"/>
  <c r="M100" i="4" s="1"/>
  <c r="I47" i="2"/>
  <c r="G55" i="2"/>
  <c r="E17" i="2"/>
  <c r="E21" i="2" s="1"/>
  <c r="M39" i="4"/>
  <c r="M38" i="4" s="1"/>
  <c r="G38" i="4"/>
  <c r="H55" i="2"/>
  <c r="G17" i="2"/>
  <c r="G21" i="2" s="1"/>
  <c r="G8" i="4"/>
  <c r="M9" i="4"/>
  <c r="M8" i="4" s="1"/>
  <c r="M48" i="4"/>
  <c r="M47" i="4" s="1"/>
  <c r="G47" i="4"/>
  <c r="I39" i="2"/>
  <c r="I40" i="2" s="1"/>
  <c r="J39" i="2" s="1"/>
  <c r="J40" i="2" s="1"/>
  <c r="G120" i="4" l="1"/>
  <c r="I55" i="2"/>
  <c r="I17" i="2"/>
  <c r="I2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C13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D13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<sst xmlns="http://schemas.openxmlformats.org/spreadsheetml/2006/main" count="584" uniqueCount="271">
  <si>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</si>
  <si>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</si>
  <si>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</si>
  <si>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</si>
  <si>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</si>
  <si>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Oprava plynové kotelny v objektu ZUŠ Benešov - Táborská 458</t>
  </si>
  <si>
    <t>Misto</t>
  </si>
  <si>
    <t>Benešov - Táborská 458</t>
  </si>
  <si>
    <t>Rozpočet:</t>
  </si>
  <si>
    <t>Objednatel:</t>
  </si>
  <si>
    <t>IČ:</t>
  </si>
  <si>
    <t>DIČ:</t>
  </si>
  <si>
    <t>Projektant:</t>
  </si>
  <si>
    <t>Zhotovitel:</t>
  </si>
  <si>
    <t>Josef Marek</t>
  </si>
  <si>
    <t>45126089</t>
  </si>
  <si>
    <t>J. Franka 1767</t>
  </si>
  <si>
    <t>25601</t>
  </si>
  <si>
    <t>Benešov</t>
  </si>
  <si>
    <t>Vypracoval: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</si>
  <si>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</si>
  <si>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</si>
  <si>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</si>
  <si>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</si>
  <si>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</si>
  <si>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</si>
  <si>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</si>
  <si>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</si>
  <si>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</si>
  <si>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</si>
  <si>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</si>
  <si>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</si>
  <si>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</si>
  <si>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</si>
  <si>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</si>
  <si>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</si>
  <si>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</si>
  <si>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</si>
  <si>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</si>
  <si>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</si>
  <si>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</si>
  <si>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</si>
  <si>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</si>
  <si>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</si>
  <si>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</si>
  <si>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</si>
  <si>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</si>
  <si>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</si>
  <si>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</si>
  <si>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</si>
  <si>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</si>
  <si>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</si>
  <si>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</si>
  <si>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Rekapitulace dílů</t>
  </si>
  <si>
    <t>Typ dílu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</si>
  <si>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</si>
  <si>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</si>
  <si>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</si>
  <si>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</si>
  <si>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</si>
  <si>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</si>
  <si>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</si>
  <si>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</si>
  <si>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</si>
  <si>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Doplňky k montážním ceníkům</t>
  </si>
  <si>
    <t>801</t>
  </si>
  <si>
    <t>Stavební práce ( bourání a opravy )</t>
  </si>
  <si>
    <t>802</t>
  </si>
  <si>
    <t>MaR Specifikace elektroinstalace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</si>
  <si>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</si>
  <si>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</si>
  <si>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</si>
  <si>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</si>
  <si>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</si>
  <si>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</si>
  <si>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</si>
  <si>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</si>
  <si>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</si>
  <si>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</si>
  <si>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</si>
  <si>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</si>
  <si>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</si>
  <si>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</si>
  <si>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</si>
  <si>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</si>
  <si>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</si>
  <si>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</si>
  <si>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</si>
  <si>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</si>
  <si>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</si>
  <si>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</si>
  <si>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</si>
  <si>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</si>
  <si>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</si>
  <si>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</si>
  <si>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</si>
  <si>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</si>
  <si>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</si>
  <si>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</si>
  <si>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</si>
  <si>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731249128R00</t>
  </si>
  <si>
    <t>Montáž kotle ocel.teplov.,kapalina/plyn do 85 kW</t>
  </si>
  <si>
    <t>soubor</t>
  </si>
  <si>
    <t>POL1_0</t>
  </si>
  <si>
    <t>000000</t>
  </si>
  <si>
    <t>Závěsný kondenzační kotel, jmenovitý výkon 50 kW</t>
  </si>
  <si>
    <t>731100807R00</t>
  </si>
  <si>
    <t xml:space="preserve">Demontáž kotle litinového Viadrus </t>
  </si>
  <si>
    <t>kus</t>
  </si>
  <si>
    <t>Sada pro hydraulické připojení kotlů, včetně , izolace, zpětných klapek a uzávěrů.</t>
  </si>
  <si>
    <t>sada</t>
  </si>
  <si>
    <t>Bezpečnostní sada pro kotle v kaskádě</t>
  </si>
  <si>
    <t>Hydraulický vyrovnávač tlaků pro kotle do 100 kW</t>
  </si>
  <si>
    <t>ks</t>
  </si>
  <si>
    <t>Podpůrný rám pro instalaci kotle</t>
  </si>
  <si>
    <t>Montáž technologie kotelny</t>
  </si>
  <si>
    <t>Demontáž stáv. kouřovodů a komín. vložek</t>
  </si>
  <si>
    <t>Kouřovod - revizní koleno d 80 / 87°</t>
  </si>
  <si>
    <t>Adaptér pro připojení kotle s měř. otvory</t>
  </si>
  <si>
    <t>Kouřovod - koleno 87°</t>
  </si>
  <si>
    <t>Kouřovod - patní koleno 87°</t>
  </si>
  <si>
    <t>Distanční objímka DN 160</t>
  </si>
  <si>
    <t>Kouřovod - trubka délka 250 mm</t>
  </si>
  <si>
    <t>Kouřovod - trubka délka 500 mm</t>
  </si>
  <si>
    <t>Kouřovod - trubka délka 1000 mm</t>
  </si>
  <si>
    <t>Kouřovod - trubka délka 2000 mm</t>
  </si>
  <si>
    <t>Komínová hlavice komplet</t>
  </si>
  <si>
    <t>Krycí manžeta komínové hlavy</t>
  </si>
  <si>
    <t>Kouřovod komplet potrubí DN 110/160 + tvasrovky</t>
  </si>
  <si>
    <t>732291911R00</t>
  </si>
  <si>
    <t>Připojení kotlů na rozdělovač</t>
  </si>
  <si>
    <t>731391812R00</t>
  </si>
  <si>
    <t xml:space="preserve">Vypouštění vody z kotlů samospádem </t>
  </si>
  <si>
    <t>722290234R00</t>
  </si>
  <si>
    <t>Proplach otopné soustavy do DN 80</t>
  </si>
  <si>
    <t>m</t>
  </si>
  <si>
    <t>722290239R00</t>
  </si>
  <si>
    <t>Napouštění otopné soustavy upravenou vodou</t>
  </si>
  <si>
    <t>Odstranění konzol a závěsů v kotelně</t>
  </si>
  <si>
    <t>Odvzud. kotlů, demont. elektrokotle a elektroinstr</t>
  </si>
  <si>
    <t>Montáž spalinových cest + revize</t>
  </si>
  <si>
    <t>998731102R00</t>
  </si>
  <si>
    <t>Přesun hmot pro kotelny, výšky do 12 m</t>
  </si>
  <si>
    <t>t</t>
  </si>
  <si>
    <t>732111128R00</t>
  </si>
  <si>
    <t>Kombi rozdělovač a sběrač, dva okruhy, DN 32 a , DN 50 pro kotle s max. průtokem 7 m3/hod</t>
  </si>
  <si>
    <t>Neutralizační box s čerpadlem Regulus</t>
  </si>
  <si>
    <t>Neutralizační prášek 12 kg</t>
  </si>
  <si>
    <t>732119191R00</t>
  </si>
  <si>
    <t>M. rozdělovačů a sběračů do DN 100 do dl 1m</t>
  </si>
  <si>
    <t>732110811R00</t>
  </si>
  <si>
    <t>Demontáž rozdělovačů a sběračů do DN 100 mm</t>
  </si>
  <si>
    <t>732429111R00</t>
  </si>
  <si>
    <t>Montáž čerpadel oběhových spirálních, DN 25</t>
  </si>
  <si>
    <t>732421314R00</t>
  </si>
  <si>
    <t>Čerpadlo oběhové Grundfos Alpha2 - 25/80</t>
  </si>
  <si>
    <t>998732102R00</t>
  </si>
  <si>
    <t>Přesun hmot pro strojovny, výšky do 12 m</t>
  </si>
  <si>
    <t>733121218R00</t>
  </si>
  <si>
    <t>Potrubí hladké bezešvé v kotelnách DN 50</t>
  </si>
  <si>
    <t>733121163R00</t>
  </si>
  <si>
    <t>Potrubí hladké bezešvé níz./středotlaké DN 65</t>
  </si>
  <si>
    <t>Varné koleno DN 50</t>
  </si>
  <si>
    <t>723120203R00</t>
  </si>
  <si>
    <t>Potrubí ocelové černé svař. DN 20-NTL plyn</t>
  </si>
  <si>
    <t>723120205R00</t>
  </si>
  <si>
    <t>Potrubí ocelové černé svař.DN 32-NTL plyn</t>
  </si>
  <si>
    <t>723163104R00</t>
  </si>
  <si>
    <t>Potrubí z měděných plyn.trubek D 22 x 1,0 mm</t>
  </si>
  <si>
    <t>723163106R00</t>
  </si>
  <si>
    <t>Potrubí z měděných plyn.trubek D 35 x 1,5 mm</t>
  </si>
  <si>
    <t>722172311R00</t>
  </si>
  <si>
    <t>Potrubí z PPR, D 20x2,8 mm, PN 16</t>
  </si>
  <si>
    <t>722172332R00</t>
  </si>
  <si>
    <t>Potrubí z PPR, D 25x4,2 mm, PN 20</t>
  </si>
  <si>
    <t>733190107R00</t>
  </si>
  <si>
    <t>Tlaková zkouška potrubí do  DN 40</t>
  </si>
  <si>
    <t>733190108R00</t>
  </si>
  <si>
    <t>Tlaková zkouška potrubí  DN 50</t>
  </si>
  <si>
    <t>733190109R00</t>
  </si>
  <si>
    <t>Tlaková zkouška potrubí  DN 65</t>
  </si>
  <si>
    <t>Tepelná izolace pro CU tr. 35/1,5 - tl. 40 mm</t>
  </si>
  <si>
    <t>Tepelná izolace pro oc. tr. DN 50 - tl. 40 mm</t>
  </si>
  <si>
    <t>Tepelná izolace pro oc. tr. DN 65 - tl. 40 mm</t>
  </si>
  <si>
    <t>998733105R00</t>
  </si>
  <si>
    <t>Přesun hmot pro rozvody potrubí</t>
  </si>
  <si>
    <t>734233120R00</t>
  </si>
  <si>
    <t>Kohout kulový DN 10</t>
  </si>
  <si>
    <t>734233122R00</t>
  </si>
  <si>
    <t>Kohout kulový DN 20</t>
  </si>
  <si>
    <t>734233124R00</t>
  </si>
  <si>
    <t>Kohout kulový DN 32</t>
  </si>
  <si>
    <t>734243412R00</t>
  </si>
  <si>
    <t>Klapka zpětná DN 20</t>
  </si>
  <si>
    <t>734243414R00</t>
  </si>
  <si>
    <t>Klapka zpětná DN 32</t>
  </si>
  <si>
    <t>734293224R00</t>
  </si>
  <si>
    <t>Filtr DN 32</t>
  </si>
  <si>
    <t>734263315R00</t>
  </si>
  <si>
    <t>Šroubení topenářské připojovací DN 32</t>
  </si>
  <si>
    <t>734265317R00</t>
  </si>
  <si>
    <t>Šroubení topenářské připojovací DN 50</t>
  </si>
  <si>
    <t>Šroubení topenářské připojovací DN 65</t>
  </si>
  <si>
    <t>Automatický odvzdušňovací ventil</t>
  </si>
  <si>
    <t>Potrubní oddělovač CA DN 20</t>
  </si>
  <si>
    <t>734293114R00</t>
  </si>
  <si>
    <t>Ventil směš.třícestný DN 25-ESBE VRG 131</t>
  </si>
  <si>
    <t>734293222R00</t>
  </si>
  <si>
    <t>Filtr mechanických nečistot DN 20 s vložkou</t>
  </si>
  <si>
    <t>Odlučovač vzduchu Flamco Clean Smart DN 50</t>
  </si>
  <si>
    <t>Manometr  0 - 6 bar, d 100 mm</t>
  </si>
  <si>
    <t>Tlakoměrový kohout + smyčka závitová</t>
  </si>
  <si>
    <t>734413132R00</t>
  </si>
  <si>
    <t>Teploměr příložný</t>
  </si>
  <si>
    <t>734293316R00</t>
  </si>
  <si>
    <t>Kohout vypouštěcí DN 15</t>
  </si>
  <si>
    <t xml:space="preserve">Návarek šikmý 45° s vntř. závitem 1/2" </t>
  </si>
  <si>
    <t>73449-3111.R00</t>
  </si>
  <si>
    <t>Jímka pro teplotní čidlo G 1/2"</t>
  </si>
  <si>
    <t>Zkušební kohout DN 15</t>
  </si>
  <si>
    <t>Vodoměr typ ER-AM DN 15</t>
  </si>
  <si>
    <t>Pomocný a upevňovací materiál</t>
  </si>
  <si>
    <t>723235112R00</t>
  </si>
  <si>
    <t xml:space="preserve">NTL plynovod - Kohout kulový DN 20 </t>
  </si>
  <si>
    <t>723235114R00</t>
  </si>
  <si>
    <t>NTL plynovod - Kohout kulový DN 32</t>
  </si>
  <si>
    <t>723236612R00</t>
  </si>
  <si>
    <t>Filtr pro plyn  DN 20 s vložkou 20 mikrometrů</t>
  </si>
  <si>
    <t>Manometr 0 - 6 kPa, d 100 mm</t>
  </si>
  <si>
    <t>Kondenzační smyčka navařovací</t>
  </si>
  <si>
    <t>Tlakoměrový kohout</t>
  </si>
  <si>
    <t>998734104R00</t>
  </si>
  <si>
    <t>Přesun hmot pro armatury</t>
  </si>
  <si>
    <t>904      R01</t>
  </si>
  <si>
    <t>Hzs-zkousky tlakové a revize, Komplexni vyzkouseni</t>
  </si>
  <si>
    <t>h</t>
  </si>
  <si>
    <t>904      R02</t>
  </si>
  <si>
    <t>Hzs-uvedení kotle do provozu</t>
  </si>
  <si>
    <t>005121020R</t>
  </si>
  <si>
    <t xml:space="preserve">Provoz zařízení staveniště </t>
  </si>
  <si>
    <t>Soubor</t>
  </si>
  <si>
    <t>Dveře protipožární 900/1970 P ocelové</t>
  </si>
  <si>
    <t>POL3_0</t>
  </si>
  <si>
    <t>Zárubeň a kování pro protipožární dveře</t>
  </si>
  <si>
    <t>Samozavírač ( tělo a rameno )</t>
  </si>
  <si>
    <t>Vybourání kov. dveřních zárubní pl. nad 2 m2</t>
  </si>
  <si>
    <t>Vylití zárubně betonem pro instalaci</t>
  </si>
  <si>
    <t>Zavěšení a seřízení dveří do zárubně</t>
  </si>
  <si>
    <t>310238211R00</t>
  </si>
  <si>
    <t xml:space="preserve">Dozdívka dveřního otvoru plochy do 1 m2 </t>
  </si>
  <si>
    <t>971100021RAB</t>
  </si>
  <si>
    <t>Vybourání otvorů pro kouřovod</t>
  </si>
  <si>
    <t>m2</t>
  </si>
  <si>
    <t>POL2_0</t>
  </si>
  <si>
    <t>612100030RA0</t>
  </si>
  <si>
    <t>Oprava omítek v kotelně</t>
  </si>
  <si>
    <t>784422271R00</t>
  </si>
  <si>
    <t>Malba vápenná do 3,8 m - kotelna</t>
  </si>
  <si>
    <t>Nátěr omyvatelného soklu</t>
  </si>
  <si>
    <t>783426160R00</t>
  </si>
  <si>
    <t>Nátěr syntetický potrubí Z + 2x vrchní</t>
  </si>
  <si>
    <t>783893273R00</t>
  </si>
  <si>
    <t>Nátěr a penetrace  betonové podlahy</t>
  </si>
  <si>
    <t>631310112RAA</t>
  </si>
  <si>
    <t>Vyspravení betonové podlahy v kotelně</t>
  </si>
  <si>
    <t>Připojení kondenzátu na stávající kanalizaci</t>
  </si>
  <si>
    <t>Elektroinstalace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</si>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</sst>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9"/>
      <color rgb="FF000000"/>
      <name val="Tahoma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4" fontId="8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7" fillId="0" borderId="13" xfId="0" applyNumberFormat="1" applyFont="1" applyBorder="1" applyAlignment="1">
      <alignment horizontal="right" vertical="center" indent="1"/>
    </xf>
    <xf numFmtId="0" fontId="0" fillId="0" borderId="8" xfId="0" applyFont="1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1" fontId="0" fillId="0" borderId="7" xfId="0" applyNumberFormat="1" applyFont="1" applyBorder="1" applyAlignment="1">
      <alignment horizontal="right" indent="1"/>
    </xf>
    <xf numFmtId="49" fontId="2" fillId="4" borderId="7" xfId="0" applyNumberFormat="1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9" xfId="0" applyNumberFormat="1" applyFont="1" applyFill="1" applyBorder="1" applyAlignment="1" applyProtection="1">
      <alignment horizontal="left" vertical="center"/>
      <protection locked="0"/>
    </xf>
    <xf numFmtId="49" fontId="2" fillId="3" borderId="5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/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7" xfId="0" applyFont="1" applyFill="1" applyBorder="1"/>
    <xf numFmtId="49" fontId="2" fillId="3" borderId="7" xfId="0" applyNumberFormat="1" applyFont="1" applyFill="1" applyBorder="1" applyAlignment="1">
      <alignment horizontal="left" vertical="center"/>
    </xf>
    <xf numFmtId="0" fontId="2" fillId="3" borderId="7" xfId="0" applyFont="1" applyFill="1" applyBorder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0" fillId="0" borderId="3" xfId="0" applyFont="1" applyBorder="1" applyAlignment="1">
      <alignment horizontal="left" vertical="center" indent="1"/>
    </xf>
    <xf numFmtId="0" fontId="0" fillId="0" borderId="0" xfId="0" applyBorder="1"/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Border="1" applyAlignment="1"/>
    <xf numFmtId="0" fontId="2" fillId="0" borderId="3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49" fontId="2" fillId="0" borderId="7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/>
    <xf numFmtId="0" fontId="0" fillId="0" borderId="6" xfId="0" applyBorder="1" applyAlignment="1">
      <alignment horizontal="left" indent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7" xfId="0" applyBorder="1" applyAlignment="1">
      <alignment horizontal="right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Font="1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4" xfId="0" applyBorder="1" applyAlignment="1"/>
    <xf numFmtId="0" fontId="0" fillId="0" borderId="7" xfId="0" applyBorder="1" applyAlignment="1">
      <alignment horizontal="left"/>
    </xf>
    <xf numFmtId="49" fontId="0" fillId="0" borderId="3" xfId="0" applyNumberFormat="1" applyFont="1" applyBorder="1"/>
    <xf numFmtId="49" fontId="0" fillId="0" borderId="11" xfId="0" applyNumberFormat="1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/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 indent="1"/>
    </xf>
    <xf numFmtId="1" fontId="2" fillId="0" borderId="1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1" fontId="2" fillId="0" borderId="17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5" xfId="0" applyNumberFormat="1" applyFon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7" xfId="0" applyFont="1" applyBorder="1" applyAlignment="1"/>
    <xf numFmtId="0" fontId="2" fillId="0" borderId="5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3" fontId="0" fillId="0" borderId="24" xfId="0" applyNumberFormat="1" applyFont="1" applyBorder="1"/>
    <xf numFmtId="3" fontId="12" fillId="3" borderId="25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 wrapText="1"/>
    </xf>
    <xf numFmtId="3" fontId="13" fillId="3" borderId="26" xfId="0" applyNumberFormat="1" applyFont="1" applyFill="1" applyBorder="1" applyAlignment="1">
      <alignment horizontal="center" vertical="center" wrapText="1" shrinkToFit="1"/>
    </xf>
    <xf numFmtId="3" fontId="12" fillId="3" borderId="25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/>
    </xf>
    <xf numFmtId="3" fontId="0" fillId="0" borderId="16" xfId="0" applyNumberFormat="1" applyFont="1" applyBorder="1" applyAlignment="1"/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13" xfId="0" applyNumberFormat="1" applyBorder="1" applyAlignment="1">
      <alignment shrinkToFit="1"/>
    </xf>
    <xf numFmtId="3" fontId="0" fillId="0" borderId="13" xfId="0" applyNumberFormat="1" applyBorder="1" applyAlignment="1"/>
    <xf numFmtId="3" fontId="14" fillId="5" borderId="7" xfId="0" applyNumberFormat="1" applyFont="1" applyFill="1" applyBorder="1" applyAlignment="1">
      <alignment wrapText="1" shrinkToFit="1"/>
    </xf>
    <xf numFmtId="3" fontId="14" fillId="5" borderId="7" xfId="0" applyNumberFormat="1" applyFont="1" applyFill="1" applyBorder="1" applyAlignment="1">
      <alignment shrinkToFit="1"/>
    </xf>
    <xf numFmtId="3" fontId="0" fillId="5" borderId="27" xfId="0" applyNumberFormat="1" applyFill="1" applyBorder="1" applyAlignment="1">
      <alignment shrinkToFit="1"/>
    </xf>
    <xf numFmtId="3" fontId="0" fillId="5" borderId="27" xfId="0" applyNumberFormat="1" applyFill="1" applyBorder="1" applyAlignment="1"/>
    <xf numFmtId="0" fontId="6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25" xfId="0" applyNumberFormat="1" applyFont="1" applyBorder="1" applyAlignment="1">
      <alignment vertical="center"/>
    </xf>
    <xf numFmtId="4" fontId="12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/>
    </xf>
    <xf numFmtId="4" fontId="12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/>
    </xf>
    <xf numFmtId="4" fontId="12" fillId="0" borderId="27" xfId="0" applyNumberFormat="1" applyFont="1" applyBorder="1" applyAlignment="1">
      <alignment horizontal="center" vertical="center"/>
    </xf>
    <xf numFmtId="4" fontId="12" fillId="0" borderId="27" xfId="0" applyNumberFormat="1" applyFont="1" applyBorder="1" applyAlignment="1">
      <alignment vertical="center"/>
    </xf>
    <xf numFmtId="0" fontId="12" fillId="0" borderId="24" xfId="0" applyFont="1" applyBorder="1"/>
    <xf numFmtId="0" fontId="12" fillId="5" borderId="17" xfId="0" applyFont="1" applyFill="1" applyBorder="1"/>
    <xf numFmtId="0" fontId="12" fillId="5" borderId="7" xfId="0" applyFont="1" applyFill="1" applyBorder="1"/>
    <xf numFmtId="4" fontId="12" fillId="5" borderId="27" xfId="0" applyNumberFormat="1" applyFont="1" applyFill="1" applyBorder="1" applyAlignment="1">
      <alignment horizontal="center"/>
    </xf>
    <xf numFmtId="4" fontId="12" fillId="5" borderId="27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3" borderId="13" xfId="0" applyFont="1" applyFill="1" applyBorder="1"/>
    <xf numFmtId="49" fontId="0" fillId="3" borderId="12" xfId="0" applyNumberFormat="1" applyFill="1" applyBorder="1" applyAlignment="1"/>
    <xf numFmtId="49" fontId="0" fillId="3" borderId="12" xfId="0" applyNumberFormat="1" applyFill="1" applyBorder="1"/>
    <xf numFmtId="0" fontId="0" fillId="3" borderId="12" xfId="0" applyFill="1" applyBorder="1"/>
    <xf numFmtId="0" fontId="0" fillId="3" borderId="29" xfId="0" applyFill="1" applyBorder="1"/>
    <xf numFmtId="0" fontId="0" fillId="3" borderId="26" xfId="0" applyFont="1" applyFill="1" applyBorder="1"/>
    <xf numFmtId="49" fontId="0" fillId="3" borderId="26" xfId="0" applyNumberFormat="1" applyFont="1" applyFill="1" applyBorder="1"/>
    <xf numFmtId="0" fontId="0" fillId="3" borderId="25" xfId="0" applyFont="1" applyFill="1" applyBorder="1"/>
    <xf numFmtId="0" fontId="0" fillId="3" borderId="26" xfId="0" applyFont="1" applyFill="1" applyBorder="1" applyAlignment="1">
      <alignment wrapText="1"/>
    </xf>
    <xf numFmtId="0" fontId="0" fillId="3" borderId="16" xfId="0" applyFont="1" applyFill="1" applyBorder="1" applyAlignment="1">
      <alignment vertical="top"/>
    </xf>
    <xf numFmtId="49" fontId="0" fillId="3" borderId="16" xfId="0" applyNumberFormat="1" applyFont="1" applyFill="1" applyBorder="1" applyAlignment="1">
      <alignment vertical="top"/>
    </xf>
    <xf numFmtId="49" fontId="0" fillId="3" borderId="13" xfId="0" applyNumberFormat="1" applyFon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5" fontId="0" fillId="3" borderId="13" xfId="0" applyNumberFormat="1" applyFill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17" fillId="0" borderId="24" xfId="0" applyFont="1" applyBorder="1" applyAlignment="1">
      <alignment vertical="top"/>
    </xf>
    <xf numFmtId="0" fontId="17" fillId="0" borderId="28" xfId="0" applyFont="1" applyBorder="1" applyAlignment="1">
      <alignment horizontal="left" vertical="top" wrapText="1"/>
    </xf>
    <xf numFmtId="0" fontId="17" fillId="0" borderId="30" xfId="0" applyFont="1" applyBorder="1" applyAlignment="1">
      <alignment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0" fontId="17" fillId="0" borderId="28" xfId="0" applyFont="1" applyBorder="1" applyAlignment="1">
      <alignment vertical="top" shrinkToFit="1"/>
    </xf>
    <xf numFmtId="0" fontId="17" fillId="0" borderId="24" xfId="0" applyFont="1" applyBorder="1" applyAlignment="1">
      <alignment vertical="top" shrinkToFit="1"/>
    </xf>
    <xf numFmtId="0" fontId="17" fillId="0" borderId="0" xfId="0" applyFont="1"/>
    <xf numFmtId="0" fontId="0" fillId="3" borderId="17" xfId="0" applyFont="1" applyFill="1" applyBorder="1" applyAlignment="1">
      <alignment vertical="top"/>
    </xf>
    <xf numFmtId="0" fontId="0" fillId="3" borderId="27" xfId="0" applyFont="1" applyFill="1" applyBorder="1" applyAlignment="1">
      <alignment horizontal="left" vertical="top" wrapText="1"/>
    </xf>
    <xf numFmtId="0" fontId="0" fillId="3" borderId="31" xfId="0" applyFill="1" applyBorder="1" applyAlignment="1">
      <alignment vertical="top" shrinkToFit="1"/>
    </xf>
    <xf numFmtId="165" fontId="0" fillId="3" borderId="27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7" xfId="0" applyFill="1" applyBorder="1" applyAlignment="1">
      <alignment vertical="top" shrinkToFit="1"/>
    </xf>
    <xf numFmtId="0" fontId="17" fillId="0" borderId="17" xfId="0" applyFont="1" applyBorder="1" applyAlignment="1">
      <alignment vertical="top"/>
    </xf>
    <xf numFmtId="0" fontId="17" fillId="0" borderId="27" xfId="0" applyFont="1" applyBorder="1" applyAlignment="1">
      <alignment horizontal="left" vertical="top" wrapText="1"/>
    </xf>
    <xf numFmtId="0" fontId="17" fillId="0" borderId="31" xfId="0" applyFont="1" applyBorder="1" applyAlignment="1">
      <alignment vertical="top" shrinkToFit="1"/>
    </xf>
    <xf numFmtId="165" fontId="17" fillId="0" borderId="27" xfId="0" applyNumberFormat="1" applyFont="1" applyBorder="1" applyAlignment="1">
      <alignment vertical="top" shrinkToFit="1"/>
    </xf>
    <xf numFmtId="4" fontId="17" fillId="0" borderId="27" xfId="0" applyNumberFormat="1" applyFont="1" applyBorder="1" applyAlignment="1">
      <alignment vertical="top" shrinkToFit="1"/>
    </xf>
    <xf numFmtId="4" fontId="17" fillId="4" borderId="27" xfId="0" applyNumberFormat="1" applyFont="1" applyFill="1" applyBorder="1" applyAlignment="1" applyProtection="1">
      <alignment vertical="top" shrinkToFit="1"/>
      <protection locked="0"/>
    </xf>
    <xf numFmtId="0" fontId="17" fillId="0" borderId="27" xfId="0" applyFont="1" applyBorder="1" applyAlignment="1">
      <alignment vertical="top" shrinkToFit="1"/>
    </xf>
    <xf numFmtId="0" fontId="17" fillId="0" borderId="17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3" borderId="16" xfId="0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vertical="top"/>
    </xf>
    <xf numFmtId="4" fontId="2" fillId="3" borderId="29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center"/>
    </xf>
    <xf numFmtId="3" fontId="0" fillId="0" borderId="12" xfId="0" applyNumberFormat="1" applyFont="1" applyBorder="1"/>
    <xf numFmtId="3" fontId="0" fillId="5" borderId="16" xfId="0" applyNumberFormat="1" applyFont="1" applyFill="1" applyBorder="1"/>
    <xf numFmtId="0" fontId="15" fillId="3" borderId="26" xfId="0" applyFont="1" applyFill="1" applyBorder="1" applyAlignment="1">
      <alignment horizontal="center" vertical="center" wrapText="1"/>
    </xf>
    <xf numFmtId="49" fontId="12" fillId="0" borderId="25" xfId="0" applyNumberFormat="1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 wrapText="1"/>
    </xf>
    <xf numFmtId="4" fontId="12" fillId="0" borderId="27" xfId="0" applyNumberFormat="1" applyFont="1" applyBorder="1" applyAlignment="1">
      <alignment vertical="center"/>
    </xf>
    <xf numFmtId="4" fontId="12" fillId="5" borderId="27" xfId="0" applyNumberFormat="1" applyFont="1" applyFill="1" applyBorder="1" applyAlignment="1"/>
    <xf numFmtId="0" fontId="6" fillId="0" borderId="0" xfId="0" applyFont="1" applyBorder="1" applyAlignment="1">
      <alignment horizontal="center" vertical="top"/>
    </xf>
    <xf numFmtId="49" fontId="0" fillId="0" borderId="29" xfId="0" applyNumberFormat="1" applyBorder="1" applyAlignment="1">
      <alignment vertical="center" shrinkToFit="1"/>
    </xf>
    <xf numFmtId="0" fontId="6" fillId="0" borderId="0" xfId="0" applyFont="1" applyBorder="1" applyAlignment="1">
      <alignment horizontal="center"/>
    </xf>
    <xf numFmtId="49" fontId="0" fillId="0" borderId="29" xfId="0" applyNumberFormat="1" applyFont="1" applyBorder="1" applyAlignment="1">
      <alignment vertical="center"/>
    </xf>
    <xf numFmtId="0" fontId="0" fillId="0" borderId="0" xfId="0" applyFont="1" applyBorder="1" applyAlignment="1">
      <alignment vertical="top"/>
    </xf>
    <xf numFmtId="0" fontId="0" fillId="4" borderId="13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"/>
    </sheetView>
  </sheetViews>
  <sheetFormatPr defaultColWidth="8.42578125" defaultRowHeight="12.75" x14ac:dyDescent="0.2"/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mergeCells count="1">
    <mergeCell ref="A2:G2"/>
  </mergeCells>
  <pageMargins left="0.7" right="0.7" top="0.78749999999999998" bottom="0.78749999999999998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58"/>
  <sheetViews>
    <sheetView showGridLines="0" topLeftCell="B23" zoomScaleNormal="100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6" customWidth="1"/>
    <col min="8" max="8" width="12.7109375" customWidth="1"/>
    <col min="9" max="9" width="12.7109375" style="16" customWidth="1"/>
    <col min="10" max="10" width="6.7109375" style="16" customWidth="1"/>
    <col min="11" max="11" width="4.28515625" customWidth="1"/>
    <col min="12" max="15" width="10.7109375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23.25" customHeight="1" x14ac:dyDescent="0.2">
      <c r="A2" s="18"/>
      <c r="B2" s="19" t="s">
        <v>4</v>
      </c>
      <c r="C2" s="20"/>
      <c r="D2" s="12" t="s">
        <v>5</v>
      </c>
      <c r="E2" s="12"/>
      <c r="F2" s="12"/>
      <c r="G2" s="12"/>
      <c r="H2" s="12"/>
      <c r="I2" s="12"/>
      <c r="J2" s="12"/>
      <c r="O2" s="21"/>
    </row>
    <row r="3" spans="1:15" ht="23.25" customHeight="1" x14ac:dyDescent="0.2">
      <c r="A3" s="18"/>
      <c r="B3" s="22" t="s">
        <v>6</v>
      </c>
      <c r="C3" s="23"/>
      <c r="D3" s="11" t="s">
        <v>7</v>
      </c>
      <c r="E3" s="11"/>
      <c r="F3" s="11"/>
      <c r="G3" s="11"/>
      <c r="H3" s="11"/>
      <c r="I3" s="11"/>
      <c r="J3" s="11"/>
    </row>
    <row r="4" spans="1:15" ht="23.25" hidden="1" customHeight="1" x14ac:dyDescent="0.2">
      <c r="A4" s="18"/>
      <c r="B4" s="24" t="s">
        <v>8</v>
      </c>
      <c r="C4" s="25"/>
      <c r="D4" s="26"/>
      <c r="E4" s="26"/>
      <c r="F4" s="27"/>
      <c r="G4" s="28"/>
      <c r="H4" s="27"/>
      <c r="I4" s="28"/>
      <c r="J4" s="29"/>
    </row>
    <row r="5" spans="1:15" ht="24" customHeight="1" x14ac:dyDescent="0.2">
      <c r="A5" s="18"/>
      <c r="B5" s="30" t="s">
        <v>9</v>
      </c>
      <c r="C5" s="31"/>
      <c r="D5" s="32"/>
      <c r="E5" s="33"/>
      <c r="F5" s="33"/>
      <c r="G5" s="33"/>
      <c r="H5" s="34" t="s">
        <v>10</v>
      </c>
      <c r="I5" s="32"/>
      <c r="J5" s="35"/>
    </row>
    <row r="6" spans="1:15" ht="15.75" customHeight="1" x14ac:dyDescent="0.2">
      <c r="A6" s="18"/>
      <c r="B6" s="36"/>
      <c r="C6" s="33"/>
      <c r="D6" s="32"/>
      <c r="E6" s="33"/>
      <c r="F6" s="33"/>
      <c r="G6" s="33"/>
      <c r="H6" s="34" t="s">
        <v>11</v>
      </c>
      <c r="I6" s="32"/>
      <c r="J6" s="35"/>
    </row>
    <row r="7" spans="1:15" ht="15.75" customHeight="1" x14ac:dyDescent="0.2">
      <c r="A7" s="18"/>
      <c r="B7" s="37"/>
      <c r="C7" s="38"/>
      <c r="D7" s="39"/>
      <c r="E7" s="40"/>
      <c r="F7" s="40"/>
      <c r="G7" s="40"/>
      <c r="H7" s="41"/>
      <c r="I7" s="40"/>
      <c r="J7" s="42"/>
    </row>
    <row r="8" spans="1:15" ht="24" hidden="1" customHeight="1" x14ac:dyDescent="0.2">
      <c r="A8" s="18"/>
      <c r="B8" s="30" t="s">
        <v>12</v>
      </c>
      <c r="C8" s="31"/>
      <c r="D8" s="43"/>
      <c r="E8" s="31"/>
      <c r="F8" s="31"/>
      <c r="G8" s="44"/>
      <c r="H8" s="34" t="s">
        <v>10</v>
      </c>
      <c r="I8" s="43"/>
      <c r="J8" s="35"/>
    </row>
    <row r="9" spans="1:15" ht="15.75" hidden="1" customHeight="1" x14ac:dyDescent="0.2">
      <c r="A9" s="18"/>
      <c r="B9" s="18"/>
      <c r="C9" s="31"/>
      <c r="D9" s="43"/>
      <c r="E9" s="31"/>
      <c r="F9" s="31"/>
      <c r="G9" s="44"/>
      <c r="H9" s="34" t="s">
        <v>11</v>
      </c>
      <c r="I9" s="43"/>
      <c r="J9" s="35"/>
    </row>
    <row r="10" spans="1:15" ht="15.75" hidden="1" customHeight="1" x14ac:dyDescent="0.2">
      <c r="A10" s="18"/>
      <c r="B10" s="45"/>
      <c r="C10" s="46"/>
      <c r="D10" s="47"/>
      <c r="E10" s="48"/>
      <c r="F10" s="48"/>
      <c r="G10" s="49"/>
      <c r="H10" s="49"/>
      <c r="I10" s="50"/>
      <c r="J10" s="42"/>
    </row>
    <row r="11" spans="1:15" ht="24" customHeight="1" x14ac:dyDescent="0.2">
      <c r="A11" s="18"/>
      <c r="B11" s="30" t="s">
        <v>13</v>
      </c>
      <c r="C11" s="31"/>
      <c r="D11" s="10" t="s">
        <v>14</v>
      </c>
      <c r="E11" s="10"/>
      <c r="F11" s="10"/>
      <c r="G11" s="10"/>
      <c r="H11" s="34" t="s">
        <v>10</v>
      </c>
      <c r="I11" s="51" t="s">
        <v>15</v>
      </c>
      <c r="J11" s="35"/>
    </row>
    <row r="12" spans="1:15" ht="15.75" customHeight="1" x14ac:dyDescent="0.2">
      <c r="A12" s="18"/>
      <c r="B12" s="36"/>
      <c r="C12" s="33"/>
      <c r="D12" s="9" t="s">
        <v>16</v>
      </c>
      <c r="E12" s="9"/>
      <c r="F12" s="9"/>
      <c r="G12" s="9"/>
      <c r="H12" s="34" t="s">
        <v>11</v>
      </c>
      <c r="I12" s="51"/>
      <c r="J12" s="35"/>
    </row>
    <row r="13" spans="1:15" ht="15.75" customHeight="1" x14ac:dyDescent="0.2">
      <c r="A13" s="18"/>
      <c r="B13" s="37"/>
      <c r="C13" s="52" t="s">
        <v>17</v>
      </c>
      <c r="D13" s="8" t="s">
        <v>18</v>
      </c>
      <c r="E13" s="8"/>
      <c r="F13" s="8"/>
      <c r="G13" s="8"/>
      <c r="H13" s="53"/>
      <c r="I13" s="40"/>
      <c r="J13" s="42"/>
    </row>
    <row r="14" spans="1:15" ht="24" hidden="1" customHeight="1" x14ac:dyDescent="0.2">
      <c r="A14" s="18"/>
      <c r="B14" s="54" t="s">
        <v>19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18"/>
      <c r="B15" s="45" t="s">
        <v>20</v>
      </c>
      <c r="C15" s="60"/>
      <c r="D15" s="49"/>
      <c r="E15" s="7" t="s">
        <v>21</v>
      </c>
      <c r="F15" s="7"/>
      <c r="G15" s="6" t="s">
        <v>22</v>
      </c>
      <c r="H15" s="6"/>
      <c r="I15" s="5" t="s">
        <v>23</v>
      </c>
      <c r="J15" s="5"/>
    </row>
    <row r="16" spans="1:15" ht="23.25" customHeight="1" x14ac:dyDescent="0.2">
      <c r="A16" s="61" t="s">
        <v>24</v>
      </c>
      <c r="B16" s="62" t="s">
        <v>24</v>
      </c>
      <c r="C16" s="63"/>
      <c r="D16" s="64"/>
      <c r="E16" s="4">
        <f>SUMIF(F47:F54,A16,G47:G54)+SUMIF(F47:F54,"PSU",G47:G54)</f>
        <v>0</v>
      </c>
      <c r="F16" s="4"/>
      <c r="G16" s="4">
        <f>SUMIF(F47:F54,A16,H47:H54)+SUMIF(F47:F54,"PSU",H47:H54)</f>
        <v>0</v>
      </c>
      <c r="H16" s="4"/>
      <c r="I16" s="3">
        <f>SUMIF(F47:F54,A16,I47:I54)+SUMIF(F47:F54,"PSU",I47:I54)</f>
        <v>0</v>
      </c>
      <c r="J16" s="3"/>
    </row>
    <row r="17" spans="1:10" ht="23.25" customHeight="1" x14ac:dyDescent="0.2">
      <c r="A17" s="61" t="s">
        <v>25</v>
      </c>
      <c r="B17" s="62" t="s">
        <v>25</v>
      </c>
      <c r="C17" s="63"/>
      <c r="D17" s="64"/>
      <c r="E17" s="4">
        <f>SUMIF(F47:F54,A17,G47:G54)</f>
        <v>0</v>
      </c>
      <c r="F17" s="4"/>
      <c r="G17" s="4">
        <f>SUMIF(F47:F54,A17,H47:H54)</f>
        <v>0</v>
      </c>
      <c r="H17" s="4"/>
      <c r="I17" s="3">
        <f>SUMIF(F47:F54,A17,I47:I54)</f>
        <v>0</v>
      </c>
      <c r="J17" s="3"/>
    </row>
    <row r="18" spans="1:10" ht="23.25" customHeight="1" x14ac:dyDescent="0.2">
      <c r="A18" s="61" t="s">
        <v>26</v>
      </c>
      <c r="B18" s="62" t="s">
        <v>26</v>
      </c>
      <c r="C18" s="63"/>
      <c r="D18" s="64"/>
      <c r="E18" s="4">
        <f>SUMIF(F47:F54,A18,G47:G54)</f>
        <v>0</v>
      </c>
      <c r="F18" s="4"/>
      <c r="G18" s="4">
        <f>SUMIF(F47:F54,A18,H47:H54)</f>
        <v>0</v>
      </c>
      <c r="H18" s="4"/>
      <c r="I18" s="3">
        <f>SUMIF(F47:F54,A18,I47:I54)</f>
        <v>0</v>
      </c>
      <c r="J18" s="3"/>
    </row>
    <row r="19" spans="1:10" ht="23.25" customHeight="1" x14ac:dyDescent="0.2">
      <c r="A19" s="61" t="s">
        <v>27</v>
      </c>
      <c r="B19" s="62" t="s">
        <v>28</v>
      </c>
      <c r="C19" s="63"/>
      <c r="D19" s="64"/>
      <c r="E19" s="4">
        <f>SUMIF(F47:F54,A19,G47:G54)</f>
        <v>0</v>
      </c>
      <c r="F19" s="4"/>
      <c r="G19" s="4">
        <f>SUMIF(F47:F54,A19,H47:H54)</f>
        <v>0</v>
      </c>
      <c r="H19" s="4"/>
      <c r="I19" s="3">
        <f>SUMIF(F47:F54,A19,I47:I54)</f>
        <v>0</v>
      </c>
      <c r="J19" s="3"/>
    </row>
    <row r="20" spans="1:10" ht="23.25" customHeight="1" x14ac:dyDescent="0.2">
      <c r="A20" s="61" t="s">
        <v>29</v>
      </c>
      <c r="B20" s="62" t="s">
        <v>30</v>
      </c>
      <c r="C20" s="63"/>
      <c r="D20" s="64"/>
      <c r="E20" s="4">
        <f>SUMIF(F47:F54,A20,G47:G54)</f>
        <v>0</v>
      </c>
      <c r="F20" s="4"/>
      <c r="G20" s="4">
        <f>SUMIF(F47:F54,A20,H47:H54)</f>
        <v>0</v>
      </c>
      <c r="H20" s="4"/>
      <c r="I20" s="3">
        <f>SUMIF(F47:F54,A20,I47:I54)</f>
        <v>0</v>
      </c>
      <c r="J20" s="3"/>
    </row>
    <row r="21" spans="1:10" ht="23.25" customHeight="1" x14ac:dyDescent="0.2">
      <c r="A21" s="18"/>
      <c r="B21" s="65" t="s">
        <v>23</v>
      </c>
      <c r="C21" s="66"/>
      <c r="D21" s="67"/>
      <c r="E21" s="2">
        <f>SUM(E16:F20)</f>
        <v>0</v>
      </c>
      <c r="F21" s="2"/>
      <c r="G21" s="2">
        <f>SUM(G16:H20)</f>
        <v>0</v>
      </c>
      <c r="H21" s="2"/>
      <c r="I21" s="1">
        <f>SUM(I16:J20)</f>
        <v>0</v>
      </c>
      <c r="J21" s="1"/>
    </row>
    <row r="22" spans="1:10" ht="33" customHeight="1" x14ac:dyDescent="0.2">
      <c r="A22" s="18"/>
      <c r="B22" s="68" t="s">
        <v>31</v>
      </c>
      <c r="C22" s="63"/>
      <c r="D22" s="64"/>
      <c r="E22" s="69"/>
      <c r="F22" s="70"/>
      <c r="G22" s="71"/>
      <c r="H22" s="71"/>
      <c r="I22" s="71"/>
      <c r="J22" s="72"/>
    </row>
    <row r="23" spans="1:10" ht="23.25" customHeight="1" x14ac:dyDescent="0.2">
      <c r="A23" s="18"/>
      <c r="B23" s="73" t="s">
        <v>32</v>
      </c>
      <c r="C23" s="63"/>
      <c r="D23" s="64"/>
      <c r="E23" s="74">
        <v>15</v>
      </c>
      <c r="F23" s="70" t="s">
        <v>33</v>
      </c>
      <c r="G23" s="205">
        <f>ZakladDPHSniVypocet</f>
        <v>0</v>
      </c>
      <c r="H23" s="205"/>
      <c r="I23" s="205"/>
      <c r="J23" s="72" t="str">
        <f t="shared" ref="J23:J28" si="0">Mena</f>
        <v>CZK</v>
      </c>
    </row>
    <row r="24" spans="1:10" ht="23.25" hidden="1" customHeight="1" x14ac:dyDescent="0.2">
      <c r="A24" s="18"/>
      <c r="B24" s="73" t="s">
        <v>34</v>
      </c>
      <c r="C24" s="63"/>
      <c r="D24" s="64"/>
      <c r="E24" s="74">
        <f>SazbaDPH1</f>
        <v>15</v>
      </c>
      <c r="F24" s="70" t="s">
        <v>33</v>
      </c>
      <c r="G24" s="206">
        <f>I23*E23/100</f>
        <v>0</v>
      </c>
      <c r="H24" s="206"/>
      <c r="I24" s="206"/>
      <c r="J24" s="72" t="str">
        <f t="shared" si="0"/>
        <v>CZK</v>
      </c>
    </row>
    <row r="25" spans="1:10" ht="23.25" customHeight="1" x14ac:dyDescent="0.2">
      <c r="A25" s="18"/>
      <c r="B25" s="73" t="s">
        <v>35</v>
      </c>
      <c r="C25" s="63"/>
      <c r="D25" s="64"/>
      <c r="E25" s="74">
        <v>21</v>
      </c>
      <c r="F25" s="70" t="s">
        <v>33</v>
      </c>
      <c r="G25" s="205">
        <f>ZakladDPHZaklVypocet</f>
        <v>0</v>
      </c>
      <c r="H25" s="205"/>
      <c r="I25" s="205"/>
      <c r="J25" s="72" t="str">
        <f t="shared" si="0"/>
        <v>CZK</v>
      </c>
    </row>
    <row r="26" spans="1:10" ht="23.25" hidden="1" customHeight="1" x14ac:dyDescent="0.2">
      <c r="A26" s="18"/>
      <c r="B26" s="75" t="s">
        <v>36</v>
      </c>
      <c r="C26" s="76"/>
      <c r="D26" s="77"/>
      <c r="E26" s="78">
        <f>SazbaDPH2</f>
        <v>21</v>
      </c>
      <c r="F26" s="79" t="s">
        <v>33</v>
      </c>
      <c r="G26" s="207">
        <f>I25*E25/100</f>
        <v>0</v>
      </c>
      <c r="H26" s="207"/>
      <c r="I26" s="207"/>
      <c r="J26" s="80" t="str">
        <f t="shared" si="0"/>
        <v>CZK</v>
      </c>
    </row>
    <row r="27" spans="1:10" ht="23.25" hidden="1" customHeight="1" x14ac:dyDescent="0.2">
      <c r="A27" s="18"/>
      <c r="B27" s="30" t="s">
        <v>37</v>
      </c>
      <c r="C27" s="81"/>
      <c r="D27" s="82"/>
      <c r="E27" s="81"/>
      <c r="F27" s="83"/>
      <c r="G27" s="208">
        <f>0</f>
        <v>0</v>
      </c>
      <c r="H27" s="208"/>
      <c r="I27" s="208"/>
      <c r="J27" s="84" t="str">
        <f t="shared" si="0"/>
        <v>CZK</v>
      </c>
    </row>
    <row r="28" spans="1:10" ht="27.75" customHeight="1" x14ac:dyDescent="0.2">
      <c r="A28" s="18"/>
      <c r="B28" s="85" t="s">
        <v>38</v>
      </c>
      <c r="C28" s="86"/>
      <c r="D28" s="86"/>
      <c r="E28" s="87"/>
      <c r="F28" s="88"/>
      <c r="G28" s="209">
        <f>ZakladDPHSniVypocet+ZakladDPHZaklVypocet</f>
        <v>0</v>
      </c>
      <c r="H28" s="209"/>
      <c r="I28" s="209"/>
      <c r="J28" s="89" t="str">
        <f t="shared" si="0"/>
        <v>CZK</v>
      </c>
    </row>
    <row r="29" spans="1:10" ht="27.75" hidden="1" customHeight="1" x14ac:dyDescent="0.2">
      <c r="A29" s="18"/>
      <c r="B29" s="85" t="s">
        <v>39</v>
      </c>
      <c r="C29" s="90"/>
      <c r="D29" s="90"/>
      <c r="E29" s="90"/>
      <c r="F29" s="90"/>
      <c r="G29" s="210">
        <f>ZakladDPHSni+DPHSni+ZakladDPHZakl+DPHZakl+Zaokrouhleni</f>
        <v>0</v>
      </c>
      <c r="H29" s="210"/>
      <c r="I29" s="210"/>
      <c r="J29" s="91" t="s">
        <v>40</v>
      </c>
    </row>
    <row r="30" spans="1:10" ht="12.75" customHeight="1" x14ac:dyDescent="0.2">
      <c r="A30" s="18"/>
      <c r="B30" s="18"/>
      <c r="C30" s="31"/>
      <c r="D30" s="31"/>
      <c r="E30" s="31"/>
      <c r="F30" s="31"/>
      <c r="G30" s="44"/>
      <c r="H30" s="31"/>
      <c r="I30" s="44"/>
      <c r="J30" s="92"/>
    </row>
    <row r="31" spans="1:10" ht="30" customHeight="1" x14ac:dyDescent="0.2">
      <c r="A31" s="18"/>
      <c r="B31" s="18"/>
      <c r="C31" s="31"/>
      <c r="D31" s="31"/>
      <c r="E31" s="31"/>
      <c r="F31" s="31"/>
      <c r="G31" s="44"/>
      <c r="H31" s="31"/>
      <c r="I31" s="44"/>
      <c r="J31" s="92"/>
    </row>
    <row r="32" spans="1:10" ht="18.75" customHeight="1" x14ac:dyDescent="0.2">
      <c r="A32" s="18"/>
      <c r="B32" s="93"/>
      <c r="C32" s="94" t="s">
        <v>41</v>
      </c>
      <c r="D32" s="95"/>
      <c r="E32" s="95"/>
      <c r="F32" s="94" t="s">
        <v>42</v>
      </c>
      <c r="G32" s="95"/>
      <c r="H32" s="96">
        <f ca="1">TODAY()</f>
        <v>45820</v>
      </c>
      <c r="I32" s="95"/>
      <c r="J32" s="92"/>
    </row>
    <row r="33" spans="1:10" ht="47.25" customHeight="1" x14ac:dyDescent="0.2">
      <c r="A33" s="18"/>
      <c r="B33" s="18"/>
      <c r="C33" s="31"/>
      <c r="D33" s="31"/>
      <c r="E33" s="31"/>
      <c r="F33" s="31"/>
      <c r="G33" s="44"/>
      <c r="H33" s="31"/>
      <c r="I33" s="44"/>
      <c r="J33" s="92"/>
    </row>
    <row r="34" spans="1:10" s="15" customFormat="1" ht="18.75" customHeight="1" x14ac:dyDescent="0.2">
      <c r="A34" s="97"/>
      <c r="B34" s="97"/>
      <c r="C34" s="98"/>
      <c r="D34" s="99"/>
      <c r="E34" s="99"/>
      <c r="F34" s="98"/>
      <c r="G34" s="100"/>
      <c r="H34" s="99"/>
      <c r="I34" s="100"/>
      <c r="J34" s="101"/>
    </row>
    <row r="35" spans="1:10" ht="12.75" customHeight="1" x14ac:dyDescent="0.2">
      <c r="A35" s="18"/>
      <c r="B35" s="18"/>
      <c r="C35" s="31"/>
      <c r="D35" s="211" t="s">
        <v>43</v>
      </c>
      <c r="E35" s="211"/>
      <c r="F35" s="31"/>
      <c r="G35" s="44"/>
      <c r="H35" s="102" t="s">
        <v>44</v>
      </c>
      <c r="I35" s="44"/>
      <c r="J35" s="92"/>
    </row>
    <row r="36" spans="1:10" ht="13.5" customHeight="1" x14ac:dyDescent="0.2">
      <c r="A36" s="103"/>
      <c r="B36" s="103"/>
      <c r="C36" s="104"/>
      <c r="D36" s="104"/>
      <c r="E36" s="104"/>
      <c r="F36" s="104"/>
      <c r="G36" s="105"/>
      <c r="H36" s="104"/>
      <c r="I36" s="105"/>
      <c r="J36" s="106"/>
    </row>
    <row r="37" spans="1:10" ht="27" hidden="1" customHeight="1" x14ac:dyDescent="0.25">
      <c r="B37" s="107" t="s">
        <v>45</v>
      </c>
      <c r="C37" s="108"/>
      <c r="D37" s="108"/>
      <c r="E37" s="108"/>
      <c r="F37" s="109"/>
      <c r="G37" s="109"/>
      <c r="H37" s="109"/>
      <c r="I37" s="109"/>
      <c r="J37" s="108"/>
    </row>
    <row r="38" spans="1:10" ht="25.5" hidden="1" customHeight="1" x14ac:dyDescent="0.2">
      <c r="A38" s="110" t="s">
        <v>46</v>
      </c>
      <c r="B38" s="111" t="s">
        <v>47</v>
      </c>
      <c r="C38" s="112" t="s">
        <v>48</v>
      </c>
      <c r="D38" s="113"/>
      <c r="E38" s="113"/>
      <c r="F38" s="114" t="str">
        <f>B23</f>
        <v>Základ pro sníženou DPH</v>
      </c>
      <c r="G38" s="114" t="str">
        <f>B25</f>
        <v>Základ pro základní DPH</v>
      </c>
      <c r="H38" s="115" t="s">
        <v>49</v>
      </c>
      <c r="I38" s="116" t="s">
        <v>50</v>
      </c>
      <c r="J38" s="117" t="s">
        <v>33</v>
      </c>
    </row>
    <row r="39" spans="1:10" ht="25.5" hidden="1" customHeight="1" x14ac:dyDescent="0.2">
      <c r="A39" s="110">
        <v>1</v>
      </c>
      <c r="B39" s="118" t="s">
        <v>51</v>
      </c>
      <c r="C39" s="212" t="s">
        <v>5</v>
      </c>
      <c r="D39" s="212"/>
      <c r="E39" s="212"/>
      <c r="F39" s="119">
        <f>'Rozpočet Pol'!AC120</f>
        <v>0</v>
      </c>
      <c r="G39" s="120">
        <f>'Rozpočet Pol'!AD120</f>
        <v>0</v>
      </c>
      <c r="H39" s="121"/>
      <c r="I39" s="122">
        <f>F39+G39+H39</f>
        <v>0</v>
      </c>
      <c r="J39" s="123" t="str">
        <f>IF(CenaCelkemVypocet=0,"",I39/CenaCelkemVypocet*100)</f>
        <v/>
      </c>
    </row>
    <row r="40" spans="1:10" ht="25.5" hidden="1" customHeight="1" x14ac:dyDescent="0.2">
      <c r="A40" s="110"/>
      <c r="B40" s="213" t="s">
        <v>52</v>
      </c>
      <c r="C40" s="213"/>
      <c r="D40" s="213"/>
      <c r="E40" s="213"/>
      <c r="F40" s="124">
        <f>SUMIF(A39:A39,"=1",F39:F39)</f>
        <v>0</v>
      </c>
      <c r="G40" s="125">
        <f>SUMIF(A39:A39,"=1",G39:G39)</f>
        <v>0</v>
      </c>
      <c r="H40" s="125">
        <f>SUMIF(A39:A39,"=1",H39:H39)</f>
        <v>0</v>
      </c>
      <c r="I40" s="126">
        <f>SUMIF(A39:A39,"=1",I39:I39)</f>
        <v>0</v>
      </c>
      <c r="J40" s="127">
        <f>SUMIF(A39:A39,"=1",J39:J39)</f>
        <v>0</v>
      </c>
    </row>
    <row r="44" spans="1:10" ht="15.75" x14ac:dyDescent="0.25">
      <c r="B44" s="128" t="s">
        <v>53</v>
      </c>
    </row>
    <row r="46" spans="1:10" ht="25.5" customHeight="1" x14ac:dyDescent="0.2">
      <c r="A46" s="129"/>
      <c r="B46" s="130" t="s">
        <v>47</v>
      </c>
      <c r="C46" s="130" t="s">
        <v>48</v>
      </c>
      <c r="D46" s="131"/>
      <c r="E46" s="131"/>
      <c r="F46" s="132" t="s">
        <v>54</v>
      </c>
      <c r="G46" s="132" t="s">
        <v>21</v>
      </c>
      <c r="H46" s="132" t="s">
        <v>22</v>
      </c>
      <c r="I46" s="214" t="s">
        <v>23</v>
      </c>
      <c r="J46" s="214"/>
    </row>
    <row r="47" spans="1:10" ht="25.5" customHeight="1" x14ac:dyDescent="0.2">
      <c r="A47" s="133"/>
      <c r="B47" s="134" t="s">
        <v>55</v>
      </c>
      <c r="C47" s="215" t="s">
        <v>56</v>
      </c>
      <c r="D47" s="215"/>
      <c r="E47" s="215"/>
      <c r="F47" s="135" t="s">
        <v>25</v>
      </c>
      <c r="G47" s="136">
        <f>'Rozpočet Pol'!I8</f>
        <v>0</v>
      </c>
      <c r="H47" s="136">
        <f>'Rozpočet Pol'!K8</f>
        <v>0</v>
      </c>
      <c r="I47" s="216">
        <f t="shared" ref="I47:I54" si="1">G47+H47</f>
        <v>0</v>
      </c>
      <c r="J47" s="216"/>
    </row>
    <row r="48" spans="1:10" ht="25.5" customHeight="1" x14ac:dyDescent="0.2">
      <c r="A48" s="133"/>
      <c r="B48" s="137" t="s">
        <v>57</v>
      </c>
      <c r="C48" s="217" t="s">
        <v>58</v>
      </c>
      <c r="D48" s="217"/>
      <c r="E48" s="217"/>
      <c r="F48" s="138" t="s">
        <v>25</v>
      </c>
      <c r="G48" s="139">
        <f>'Rozpočet Pol'!I38</f>
        <v>0</v>
      </c>
      <c r="H48" s="139">
        <f>'Rozpočet Pol'!K38</f>
        <v>0</v>
      </c>
      <c r="I48" s="218">
        <f t="shared" si="1"/>
        <v>0</v>
      </c>
      <c r="J48" s="218"/>
    </row>
    <row r="49" spans="1:10" ht="25.5" customHeight="1" x14ac:dyDescent="0.2">
      <c r="A49" s="133"/>
      <c r="B49" s="137" t="s">
        <v>59</v>
      </c>
      <c r="C49" s="217" t="s">
        <v>60</v>
      </c>
      <c r="D49" s="217"/>
      <c r="E49" s="217"/>
      <c r="F49" s="138" t="s">
        <v>25</v>
      </c>
      <c r="G49" s="139">
        <f>'Rozpočet Pol'!I47</f>
        <v>0</v>
      </c>
      <c r="H49" s="139">
        <f>'Rozpočet Pol'!K47</f>
        <v>0</v>
      </c>
      <c r="I49" s="218">
        <f t="shared" si="1"/>
        <v>0</v>
      </c>
      <c r="J49" s="218"/>
    </row>
    <row r="50" spans="1:10" ht="25.5" customHeight="1" x14ac:dyDescent="0.2">
      <c r="A50" s="133"/>
      <c r="B50" s="137" t="s">
        <v>61</v>
      </c>
      <c r="C50" s="217" t="s">
        <v>62</v>
      </c>
      <c r="D50" s="217"/>
      <c r="E50" s="217"/>
      <c r="F50" s="138" t="s">
        <v>25</v>
      </c>
      <c r="G50" s="139">
        <f>'Rozpočet Pol'!I64</f>
        <v>0</v>
      </c>
      <c r="H50" s="139">
        <f>'Rozpočet Pol'!K64</f>
        <v>0</v>
      </c>
      <c r="I50" s="218">
        <f t="shared" si="1"/>
        <v>0</v>
      </c>
      <c r="J50" s="218"/>
    </row>
    <row r="51" spans="1:10" ht="25.5" customHeight="1" x14ac:dyDescent="0.2">
      <c r="A51" s="133"/>
      <c r="B51" s="137" t="s">
        <v>63</v>
      </c>
      <c r="C51" s="217" t="s">
        <v>64</v>
      </c>
      <c r="D51" s="217"/>
      <c r="E51" s="217"/>
      <c r="F51" s="138" t="s">
        <v>25</v>
      </c>
      <c r="G51" s="139">
        <f>'Rozpočet Pol'!I95</f>
        <v>0</v>
      </c>
      <c r="H51" s="139">
        <f>'Rozpočet Pol'!K95</f>
        <v>0</v>
      </c>
      <c r="I51" s="218">
        <f t="shared" si="1"/>
        <v>0</v>
      </c>
      <c r="J51" s="218"/>
    </row>
    <row r="52" spans="1:10" ht="25.5" customHeight="1" x14ac:dyDescent="0.2">
      <c r="A52" s="133"/>
      <c r="B52" s="137" t="s">
        <v>27</v>
      </c>
      <c r="C52" s="217" t="s">
        <v>28</v>
      </c>
      <c r="D52" s="217"/>
      <c r="E52" s="217"/>
      <c r="F52" s="138" t="s">
        <v>27</v>
      </c>
      <c r="G52" s="139">
        <f>'Rozpočet Pol'!I98</f>
        <v>0</v>
      </c>
      <c r="H52" s="139">
        <f>'Rozpočet Pol'!K98</f>
        <v>0</v>
      </c>
      <c r="I52" s="218">
        <f t="shared" si="1"/>
        <v>0</v>
      </c>
      <c r="J52" s="218"/>
    </row>
    <row r="53" spans="1:10" ht="25.5" customHeight="1" x14ac:dyDescent="0.2">
      <c r="A53" s="133"/>
      <c r="B53" s="137" t="s">
        <v>65</v>
      </c>
      <c r="C53" s="217" t="s">
        <v>66</v>
      </c>
      <c r="D53" s="217"/>
      <c r="E53" s="217"/>
      <c r="F53" s="138" t="s">
        <v>24</v>
      </c>
      <c r="G53" s="139">
        <f>'Rozpočet Pol'!I100</f>
        <v>0</v>
      </c>
      <c r="H53" s="139">
        <f>'Rozpočet Pol'!K100</f>
        <v>0</v>
      </c>
      <c r="I53" s="218">
        <f t="shared" si="1"/>
        <v>0</v>
      </c>
      <c r="J53" s="218"/>
    </row>
    <row r="54" spans="1:10" ht="25.5" customHeight="1" x14ac:dyDescent="0.2">
      <c r="A54" s="133"/>
      <c r="B54" s="140" t="s">
        <v>67</v>
      </c>
      <c r="C54" s="219" t="s">
        <v>68</v>
      </c>
      <c r="D54" s="219"/>
      <c r="E54" s="219"/>
      <c r="F54" s="141" t="s">
        <v>24</v>
      </c>
      <c r="G54" s="142">
        <f>'Rozpočet Pol'!I117</f>
        <v>0</v>
      </c>
      <c r="H54" s="142">
        <f>'Rozpočet Pol'!K117</f>
        <v>0</v>
      </c>
      <c r="I54" s="220">
        <f t="shared" si="1"/>
        <v>0</v>
      </c>
      <c r="J54" s="220"/>
    </row>
    <row r="55" spans="1:10" ht="25.5" customHeight="1" x14ac:dyDescent="0.2">
      <c r="A55" s="143"/>
      <c r="B55" s="144" t="s">
        <v>50</v>
      </c>
      <c r="C55" s="144"/>
      <c r="D55" s="145"/>
      <c r="E55" s="145"/>
      <c r="F55" s="146"/>
      <c r="G55" s="147">
        <f>SUM(G47:G54)</f>
        <v>0</v>
      </c>
      <c r="H55" s="147">
        <f>SUM(H47:H54)</f>
        <v>0</v>
      </c>
      <c r="I55" s="221">
        <f>SUM(I47:I54)</f>
        <v>0</v>
      </c>
      <c r="J55" s="221"/>
    </row>
    <row r="56" spans="1:10" x14ac:dyDescent="0.2">
      <c r="F56" s="148"/>
      <c r="G56" s="149"/>
      <c r="H56" s="148"/>
      <c r="I56" s="149"/>
      <c r="J56" s="149"/>
    </row>
    <row r="57" spans="1:10" x14ac:dyDescent="0.2">
      <c r="F57" s="148"/>
      <c r="G57" s="149"/>
      <c r="H57" s="148"/>
      <c r="I57" s="149"/>
      <c r="J57" s="149"/>
    </row>
    <row r="58" spans="1:10" x14ac:dyDescent="0.2">
      <c r="F58" s="148"/>
      <c r="G58" s="149"/>
      <c r="H58" s="148"/>
      <c r="I58" s="149"/>
      <c r="J58" s="149"/>
    </row>
  </sheetData>
  <mergeCells count="55">
    <mergeCell ref="C54:E54"/>
    <mergeCell ref="I54:J54"/>
    <mergeCell ref="I55:J55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</mergeCells>
  <pageMargins left="0.39374999999999999" right="0.196527777777778" top="0.59027777777777801" bottom="0.39305555555555599" header="0.51180555555555496" footer="0.196527777777778"/>
  <pageSetup paperSize="9" orientation="portrait" horizontalDpi="300" verticalDpi="300"/>
  <headerFooter>
    <oddFooter>&amp;L&amp;9Zpracováno programem RTS Stavitel +,  © RTS, a.s.&amp;R&amp;9Stránka &amp;P z &amp;N</oddFooter>
  </headerFooter>
  <rowBreaks count="1" manualBreakCount="1">
    <brk id="36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AMJ5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4.28515625" style="150" customWidth="1"/>
    <col min="2" max="2" width="14.42578125" style="150" customWidth="1"/>
    <col min="3" max="3" width="38.28515625" style="151" customWidth="1"/>
    <col min="4" max="4" width="4.5703125" style="150" customWidth="1"/>
    <col min="5" max="5" width="10.5703125" style="150" customWidth="1"/>
    <col min="6" max="6" width="9.85546875" style="150" customWidth="1"/>
    <col min="7" max="7" width="12.7109375" style="150" customWidth="1"/>
    <col min="8" max="1024" width="9.140625" style="150"/>
  </cols>
  <sheetData>
    <row r="1" spans="1:7" ht="15.75" x14ac:dyDescent="0.2">
      <c r="A1" s="222" t="s">
        <v>69</v>
      </c>
      <c r="B1" s="222"/>
      <c r="C1" s="222"/>
      <c r="D1" s="222"/>
      <c r="E1" s="222"/>
      <c r="F1" s="222"/>
      <c r="G1" s="222"/>
    </row>
    <row r="2" spans="1:7" ht="24.95" customHeight="1" x14ac:dyDescent="0.2">
      <c r="A2" s="152" t="s">
        <v>70</v>
      </c>
      <c r="B2" s="153"/>
      <c r="C2" s="223"/>
      <c r="D2" s="223"/>
      <c r="E2" s="223"/>
      <c r="F2" s="223"/>
      <c r="G2" s="223"/>
    </row>
    <row r="3" spans="1:7" ht="24.95" hidden="1" customHeight="1" x14ac:dyDescent="0.2">
      <c r="A3" s="152" t="s">
        <v>71</v>
      </c>
      <c r="B3" s="153"/>
      <c r="C3" s="223"/>
      <c r="D3" s="223"/>
      <c r="E3" s="223"/>
      <c r="F3" s="223"/>
      <c r="G3" s="223"/>
    </row>
    <row r="4" spans="1:7" ht="24.95" hidden="1" customHeight="1" x14ac:dyDescent="0.2">
      <c r="A4" s="152" t="s">
        <v>72</v>
      </c>
      <c r="B4" s="153"/>
      <c r="C4" s="223"/>
      <c r="D4" s="223"/>
      <c r="E4" s="223"/>
      <c r="F4" s="223"/>
      <c r="G4" s="223"/>
    </row>
    <row r="5" spans="1:7" hidden="1" x14ac:dyDescent="0.2">
      <c r="B5" s="154"/>
      <c r="C5" s="155"/>
      <c r="D5" s="156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orientation="portrait" horizontalDpi="300" verticalDpi="300"/>
  <headerFooter>
    <oddFooter>&amp;L&amp;9Zpracováno programem 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130"/>
  <sheetViews>
    <sheetView tabSelected="1" zoomScaleNormal="100" workbookViewId="0">
      <selection activeCell="C11" sqref="C11"/>
    </sheetView>
  </sheetViews>
  <sheetFormatPr defaultColWidth="8.42578125" defaultRowHeight="12.75" outlineLevelRow="1" x14ac:dyDescent="0.2"/>
  <cols>
    <col min="1" max="1" width="4.28515625" customWidth="1"/>
    <col min="2" max="2" width="14.42578125" style="157" customWidth="1"/>
    <col min="3" max="3" width="38.28515625" style="157" customWidth="1"/>
    <col min="4" max="4" width="4.5703125" customWidth="1"/>
    <col min="5" max="5" width="8.5703125" customWidth="1"/>
    <col min="6" max="6" width="9.85546875" customWidth="1"/>
    <col min="7" max="7" width="10.140625" customWidth="1"/>
    <col min="12" max="13" width="11.5703125" hidden="1" customWidth="1"/>
    <col min="16" max="21" width="11.5703125" hidden="1" customWidth="1"/>
    <col min="29" max="39" width="11.5703125" hidden="1" customWidth="1"/>
  </cols>
  <sheetData>
    <row r="1" spans="1:60" ht="15.75" customHeight="1" x14ac:dyDescent="0.25">
      <c r="A1" s="224" t="s">
        <v>69</v>
      </c>
      <c r="B1" s="224"/>
      <c r="C1" s="224"/>
      <c r="D1" s="224"/>
      <c r="E1" s="224"/>
      <c r="F1" s="224"/>
      <c r="G1" s="224"/>
      <c r="AE1" t="s">
        <v>73</v>
      </c>
    </row>
    <row r="2" spans="1:60" ht="24.95" customHeight="1" x14ac:dyDescent="0.2">
      <c r="A2" s="152" t="s">
        <v>74</v>
      </c>
      <c r="B2" s="153"/>
      <c r="C2" s="225" t="s">
        <v>5</v>
      </c>
      <c r="D2" s="225"/>
      <c r="E2" s="225"/>
      <c r="F2" s="225"/>
      <c r="G2" s="225"/>
      <c r="AE2" t="s">
        <v>75</v>
      </c>
    </row>
    <row r="3" spans="1:60" ht="24.95" customHeight="1" x14ac:dyDescent="0.2">
      <c r="A3" s="152" t="s">
        <v>71</v>
      </c>
      <c r="B3" s="153"/>
      <c r="C3" s="225" t="s">
        <v>7</v>
      </c>
      <c r="D3" s="225"/>
      <c r="E3" s="225"/>
      <c r="F3" s="225"/>
      <c r="G3" s="225"/>
      <c r="AE3" t="s">
        <v>76</v>
      </c>
    </row>
    <row r="4" spans="1:60" ht="24.95" hidden="1" customHeight="1" x14ac:dyDescent="0.2">
      <c r="A4" s="152" t="s">
        <v>72</v>
      </c>
      <c r="B4" s="153"/>
      <c r="C4" s="225"/>
      <c r="D4" s="225"/>
      <c r="E4" s="225"/>
      <c r="F4" s="225"/>
      <c r="G4" s="225"/>
      <c r="AE4" t="s">
        <v>77</v>
      </c>
    </row>
    <row r="5" spans="1:60" hidden="1" x14ac:dyDescent="0.2">
      <c r="A5" s="158" t="s">
        <v>78</v>
      </c>
      <c r="B5" s="159"/>
      <c r="C5" s="160"/>
      <c r="D5" s="161"/>
      <c r="E5" s="161"/>
      <c r="F5" s="161"/>
      <c r="G5" s="162"/>
      <c r="AE5" t="s">
        <v>79</v>
      </c>
    </row>
    <row r="7" spans="1:60" ht="38.25" x14ac:dyDescent="0.2">
      <c r="A7" s="163" t="s">
        <v>80</v>
      </c>
      <c r="B7" s="164" t="s">
        <v>81</v>
      </c>
      <c r="C7" s="164" t="s">
        <v>82</v>
      </c>
      <c r="D7" s="163" t="s">
        <v>83</v>
      </c>
      <c r="E7" s="163" t="s">
        <v>84</v>
      </c>
      <c r="F7" s="165" t="s">
        <v>85</v>
      </c>
      <c r="G7" s="163" t="s">
        <v>23</v>
      </c>
      <c r="H7" s="166" t="s">
        <v>21</v>
      </c>
      <c r="I7" s="166" t="s">
        <v>86</v>
      </c>
      <c r="J7" s="166" t="s">
        <v>22</v>
      </c>
      <c r="K7" s="166" t="s">
        <v>87</v>
      </c>
      <c r="L7" s="166" t="s">
        <v>88</v>
      </c>
      <c r="M7" s="166" t="s">
        <v>89</v>
      </c>
      <c r="N7" s="166" t="s">
        <v>90</v>
      </c>
      <c r="O7" s="166" t="s">
        <v>91</v>
      </c>
      <c r="P7" s="166" t="s">
        <v>92</v>
      </c>
      <c r="Q7" s="166" t="s">
        <v>93</v>
      </c>
      <c r="R7" s="166" t="s">
        <v>94</v>
      </c>
      <c r="S7" s="166" t="s">
        <v>95</v>
      </c>
      <c r="T7" s="166" t="s">
        <v>96</v>
      </c>
      <c r="U7" s="166" t="s">
        <v>97</v>
      </c>
    </row>
    <row r="8" spans="1:60" x14ac:dyDescent="0.2">
      <c r="A8" s="167" t="s">
        <v>98</v>
      </c>
      <c r="B8" s="168" t="s">
        <v>55</v>
      </c>
      <c r="C8" s="169" t="s">
        <v>56</v>
      </c>
      <c r="D8" s="170"/>
      <c r="E8" s="171"/>
      <c r="F8" s="172"/>
      <c r="G8" s="172">
        <f>SUMIF(AE9:AE37,"&lt;&gt;NOR",G9:G37)</f>
        <v>0</v>
      </c>
      <c r="H8" s="172"/>
      <c r="I8" s="172">
        <f>SUM(I9:I37)</f>
        <v>0</v>
      </c>
      <c r="J8" s="172"/>
      <c r="K8" s="172">
        <f>SUM(K9:K37)</f>
        <v>0</v>
      </c>
      <c r="L8" s="172"/>
      <c r="M8" s="172">
        <f>SUM(M9:M37)</f>
        <v>0</v>
      </c>
      <c r="N8" s="173"/>
      <c r="O8" s="173">
        <f>SUM(O9:O37)</f>
        <v>1.5699999999999996</v>
      </c>
      <c r="P8" s="173"/>
      <c r="Q8" s="173">
        <f>SUM(Q9:Q37)</f>
        <v>0.71</v>
      </c>
      <c r="R8" s="173"/>
      <c r="S8" s="173"/>
      <c r="T8" s="167"/>
      <c r="U8" s="173">
        <f>SUM(U9:U37)</f>
        <v>292.07</v>
      </c>
      <c r="AE8" t="s">
        <v>99</v>
      </c>
    </row>
    <row r="9" spans="1:60" outlineLevel="1" x14ac:dyDescent="0.2">
      <c r="A9" s="174">
        <v>1</v>
      </c>
      <c r="B9" s="174" t="s">
        <v>100</v>
      </c>
      <c r="C9" s="175" t="s">
        <v>101</v>
      </c>
      <c r="D9" s="176" t="s">
        <v>102</v>
      </c>
      <c r="E9" s="177">
        <v>2</v>
      </c>
      <c r="F9" s="178">
        <f t="shared" ref="F9:F37" si="0">H9+J9</f>
        <v>0</v>
      </c>
      <c r="G9" s="178">
        <f t="shared" ref="G9:G37" si="1">ROUND(E9*F9,2)</f>
        <v>0</v>
      </c>
      <c r="H9" s="179"/>
      <c r="I9" s="178">
        <f t="shared" ref="I9:I37" si="2">ROUND(E9*H9,2)</f>
        <v>0</v>
      </c>
      <c r="J9" s="179"/>
      <c r="K9" s="178">
        <f t="shared" ref="K9:K37" si="3">ROUND(E9*J9,2)</f>
        <v>0</v>
      </c>
      <c r="L9" s="178">
        <v>0</v>
      </c>
      <c r="M9" s="178">
        <f t="shared" ref="M9:M37" si="4">G9*(1+L9/100)</f>
        <v>0</v>
      </c>
      <c r="N9" s="180">
        <v>8.1000000000000003E-2</v>
      </c>
      <c r="O9" s="180">
        <f t="shared" ref="O9:O37" si="5">ROUND(E9*N9,5)</f>
        <v>0.16200000000000001</v>
      </c>
      <c r="P9" s="180">
        <v>0</v>
      </c>
      <c r="Q9" s="180">
        <f t="shared" ref="Q9:Q37" si="6">ROUND(E9*P9,5)</f>
        <v>0</v>
      </c>
      <c r="R9" s="180"/>
      <c r="S9" s="180"/>
      <c r="T9" s="181">
        <v>9.9253999999999998</v>
      </c>
      <c r="U9" s="180">
        <f t="shared" ref="U9:U37" si="7">ROUND(E9*T9,2)</f>
        <v>19.850000000000001</v>
      </c>
      <c r="V9" s="182"/>
      <c r="W9" s="182"/>
      <c r="X9" s="182"/>
      <c r="Y9" s="182"/>
      <c r="Z9" s="182"/>
      <c r="AA9" s="182"/>
      <c r="AB9" s="182"/>
      <c r="AC9" s="182"/>
      <c r="AD9" s="182"/>
      <c r="AE9" s="182" t="s">
        <v>103</v>
      </c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</row>
    <row r="10" spans="1:60" outlineLevel="1" x14ac:dyDescent="0.2">
      <c r="A10" s="174">
        <v>2</v>
      </c>
      <c r="B10" s="174" t="s">
        <v>104</v>
      </c>
      <c r="C10" s="175" t="s">
        <v>105</v>
      </c>
      <c r="D10" s="176" t="s">
        <v>102</v>
      </c>
      <c r="E10" s="177">
        <v>2</v>
      </c>
      <c r="F10" s="178">
        <f t="shared" si="0"/>
        <v>0</v>
      </c>
      <c r="G10" s="178">
        <f t="shared" si="1"/>
        <v>0</v>
      </c>
      <c r="H10" s="179"/>
      <c r="I10" s="178">
        <f t="shared" si="2"/>
        <v>0</v>
      </c>
      <c r="J10" s="179"/>
      <c r="K10" s="178">
        <f t="shared" si="3"/>
        <v>0</v>
      </c>
      <c r="L10" s="178">
        <v>0</v>
      </c>
      <c r="M10" s="178">
        <f t="shared" si="4"/>
        <v>0</v>
      </c>
      <c r="N10" s="180">
        <v>8.1000000000000003E-2</v>
      </c>
      <c r="O10" s="180">
        <f t="shared" si="5"/>
        <v>0.16200000000000001</v>
      </c>
      <c r="P10" s="180">
        <v>0</v>
      </c>
      <c r="Q10" s="180">
        <f t="shared" si="6"/>
        <v>0</v>
      </c>
      <c r="R10" s="180"/>
      <c r="S10" s="180"/>
      <c r="T10" s="181">
        <v>5.7679999999999998</v>
      </c>
      <c r="U10" s="180">
        <f t="shared" si="7"/>
        <v>11.54</v>
      </c>
      <c r="V10" s="182"/>
      <c r="W10" s="182"/>
      <c r="X10" s="182"/>
      <c r="Y10" s="182"/>
      <c r="Z10" s="182"/>
      <c r="AA10" s="182"/>
      <c r="AB10" s="182"/>
      <c r="AC10" s="182"/>
      <c r="AD10" s="182"/>
      <c r="AE10" s="182" t="s">
        <v>103</v>
      </c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182"/>
      <c r="BA10" s="182"/>
      <c r="BB10" s="182"/>
      <c r="BC10" s="182"/>
      <c r="BD10" s="182"/>
      <c r="BE10" s="182"/>
      <c r="BF10" s="182"/>
      <c r="BG10" s="182"/>
      <c r="BH10" s="182"/>
    </row>
    <row r="11" spans="1:60" outlineLevel="1" x14ac:dyDescent="0.2">
      <c r="A11" s="174">
        <v>3</v>
      </c>
      <c r="B11" s="174" t="s">
        <v>106</v>
      </c>
      <c r="C11" s="175" t="s">
        <v>107</v>
      </c>
      <c r="D11" s="176" t="s">
        <v>108</v>
      </c>
      <c r="E11" s="177">
        <v>2</v>
      </c>
      <c r="F11" s="178">
        <f t="shared" si="0"/>
        <v>0</v>
      </c>
      <c r="G11" s="178">
        <f t="shared" si="1"/>
        <v>0</v>
      </c>
      <c r="H11" s="179"/>
      <c r="I11" s="178">
        <f t="shared" si="2"/>
        <v>0</v>
      </c>
      <c r="J11" s="179"/>
      <c r="K11" s="178">
        <f t="shared" si="3"/>
        <v>0</v>
      </c>
      <c r="L11" s="178">
        <v>0</v>
      </c>
      <c r="M11" s="178">
        <f t="shared" si="4"/>
        <v>0</v>
      </c>
      <c r="N11" s="180">
        <v>0.45</v>
      </c>
      <c r="O11" s="180">
        <f t="shared" si="5"/>
        <v>0.9</v>
      </c>
      <c r="P11" s="180">
        <v>0.35499999999999998</v>
      </c>
      <c r="Q11" s="180">
        <f t="shared" si="6"/>
        <v>0.71</v>
      </c>
      <c r="R11" s="180"/>
      <c r="S11" s="180"/>
      <c r="T11" s="181">
        <v>4.9749999999999996</v>
      </c>
      <c r="U11" s="180">
        <f t="shared" si="7"/>
        <v>9.9499999999999993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 t="s">
        <v>103</v>
      </c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2"/>
      <c r="BG11" s="182"/>
      <c r="BH11" s="182"/>
    </row>
    <row r="12" spans="1:60" ht="22.5" outlineLevel="1" x14ac:dyDescent="0.2">
      <c r="A12" s="174">
        <v>4</v>
      </c>
      <c r="B12" s="174" t="s">
        <v>104</v>
      </c>
      <c r="C12" s="175" t="s">
        <v>109</v>
      </c>
      <c r="D12" s="176" t="s">
        <v>110</v>
      </c>
      <c r="E12" s="177">
        <v>1</v>
      </c>
      <c r="F12" s="178">
        <f t="shared" si="0"/>
        <v>0</v>
      </c>
      <c r="G12" s="178">
        <f t="shared" si="1"/>
        <v>0</v>
      </c>
      <c r="H12" s="179"/>
      <c r="I12" s="178">
        <f t="shared" si="2"/>
        <v>0</v>
      </c>
      <c r="J12" s="179"/>
      <c r="K12" s="178">
        <f t="shared" si="3"/>
        <v>0</v>
      </c>
      <c r="L12" s="178">
        <v>0</v>
      </c>
      <c r="M12" s="178">
        <f t="shared" si="4"/>
        <v>0</v>
      </c>
      <c r="N12" s="180">
        <v>0.05</v>
      </c>
      <c r="O12" s="180">
        <f t="shared" si="5"/>
        <v>0.05</v>
      </c>
      <c r="P12" s="180">
        <v>0</v>
      </c>
      <c r="Q12" s="180">
        <f t="shared" si="6"/>
        <v>0</v>
      </c>
      <c r="R12" s="180"/>
      <c r="S12" s="180"/>
      <c r="T12" s="181">
        <v>3.1930000000000001</v>
      </c>
      <c r="U12" s="180">
        <f t="shared" si="7"/>
        <v>3.19</v>
      </c>
      <c r="V12" s="182"/>
      <c r="W12" s="182"/>
      <c r="X12" s="182"/>
      <c r="Y12" s="182"/>
      <c r="Z12" s="182"/>
      <c r="AA12" s="182"/>
      <c r="AB12" s="182"/>
      <c r="AC12" s="182"/>
      <c r="AD12" s="182"/>
      <c r="AE12" s="182" t="s">
        <v>103</v>
      </c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182"/>
      <c r="BA12" s="182"/>
      <c r="BB12" s="182"/>
      <c r="BC12" s="182"/>
      <c r="BD12" s="182"/>
      <c r="BE12" s="182"/>
      <c r="BF12" s="182"/>
      <c r="BG12" s="182"/>
      <c r="BH12" s="182"/>
    </row>
    <row r="13" spans="1:60" outlineLevel="1" x14ac:dyDescent="0.2">
      <c r="A13" s="174">
        <v>5</v>
      </c>
      <c r="B13" s="174" t="s">
        <v>104</v>
      </c>
      <c r="C13" s="175" t="s">
        <v>111</v>
      </c>
      <c r="D13" s="176" t="s">
        <v>110</v>
      </c>
      <c r="E13" s="177">
        <v>1</v>
      </c>
      <c r="F13" s="178">
        <f t="shared" si="0"/>
        <v>0</v>
      </c>
      <c r="G13" s="178">
        <f t="shared" si="1"/>
        <v>0</v>
      </c>
      <c r="H13" s="179"/>
      <c r="I13" s="178">
        <f t="shared" si="2"/>
        <v>0</v>
      </c>
      <c r="J13" s="179"/>
      <c r="K13" s="178">
        <f t="shared" si="3"/>
        <v>0</v>
      </c>
      <c r="L13" s="178">
        <v>0</v>
      </c>
      <c r="M13" s="178">
        <f t="shared" si="4"/>
        <v>0</v>
      </c>
      <c r="N13" s="180">
        <v>1.4999999999999999E-2</v>
      </c>
      <c r="O13" s="180">
        <f t="shared" si="5"/>
        <v>1.4999999999999999E-2</v>
      </c>
      <c r="P13" s="180">
        <v>0</v>
      </c>
      <c r="Q13" s="180">
        <f t="shared" si="6"/>
        <v>0</v>
      </c>
      <c r="R13" s="180"/>
      <c r="S13" s="180"/>
      <c r="T13" s="181">
        <v>3.1930000000000001</v>
      </c>
      <c r="U13" s="180">
        <f t="shared" si="7"/>
        <v>3.19</v>
      </c>
      <c r="V13" s="182"/>
      <c r="W13" s="182"/>
      <c r="X13" s="182"/>
      <c r="Y13" s="182"/>
      <c r="Z13" s="182"/>
      <c r="AA13" s="182"/>
      <c r="AB13" s="182"/>
      <c r="AC13" s="182"/>
      <c r="AD13" s="182"/>
      <c r="AE13" s="182" t="s">
        <v>103</v>
      </c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</row>
    <row r="14" spans="1:60" outlineLevel="1" x14ac:dyDescent="0.2">
      <c r="A14" s="174">
        <v>6</v>
      </c>
      <c r="B14" s="174" t="s">
        <v>104</v>
      </c>
      <c r="C14" s="175" t="s">
        <v>112</v>
      </c>
      <c r="D14" s="176" t="s">
        <v>113</v>
      </c>
      <c r="E14" s="177">
        <v>1</v>
      </c>
      <c r="F14" s="178">
        <f t="shared" si="0"/>
        <v>0</v>
      </c>
      <c r="G14" s="178">
        <f t="shared" si="1"/>
        <v>0</v>
      </c>
      <c r="H14" s="179"/>
      <c r="I14" s="178">
        <f t="shared" si="2"/>
        <v>0</v>
      </c>
      <c r="J14" s="179"/>
      <c r="K14" s="178">
        <f t="shared" si="3"/>
        <v>0</v>
      </c>
      <c r="L14" s="178">
        <v>0</v>
      </c>
      <c r="M14" s="178">
        <f t="shared" si="4"/>
        <v>0</v>
      </c>
      <c r="N14" s="180">
        <v>0.05</v>
      </c>
      <c r="O14" s="180">
        <f t="shared" si="5"/>
        <v>0.05</v>
      </c>
      <c r="P14" s="180">
        <v>0</v>
      </c>
      <c r="Q14" s="180">
        <f t="shared" si="6"/>
        <v>0</v>
      </c>
      <c r="R14" s="180"/>
      <c r="S14" s="180"/>
      <c r="T14" s="181">
        <v>3.1930000000000001</v>
      </c>
      <c r="U14" s="180">
        <f t="shared" si="7"/>
        <v>3.19</v>
      </c>
      <c r="V14" s="182"/>
      <c r="W14" s="182"/>
      <c r="X14" s="182"/>
      <c r="Y14" s="182"/>
      <c r="Z14" s="182"/>
      <c r="AA14" s="182"/>
      <c r="AB14" s="182"/>
      <c r="AC14" s="182"/>
      <c r="AD14" s="182"/>
      <c r="AE14" s="182" t="s">
        <v>103</v>
      </c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</row>
    <row r="15" spans="1:60" outlineLevel="1" x14ac:dyDescent="0.2">
      <c r="A15" s="174">
        <v>7</v>
      </c>
      <c r="B15" s="174" t="s">
        <v>104</v>
      </c>
      <c r="C15" s="175" t="s">
        <v>114</v>
      </c>
      <c r="D15" s="176" t="s">
        <v>113</v>
      </c>
      <c r="E15" s="177">
        <v>2</v>
      </c>
      <c r="F15" s="178">
        <f t="shared" si="0"/>
        <v>0</v>
      </c>
      <c r="G15" s="178">
        <f t="shared" si="1"/>
        <v>0</v>
      </c>
      <c r="H15" s="179"/>
      <c r="I15" s="178">
        <f t="shared" si="2"/>
        <v>0</v>
      </c>
      <c r="J15" s="179"/>
      <c r="K15" s="178">
        <f t="shared" si="3"/>
        <v>0</v>
      </c>
      <c r="L15" s="178">
        <v>0</v>
      </c>
      <c r="M15" s="178">
        <f t="shared" si="4"/>
        <v>0</v>
      </c>
      <c r="N15" s="180">
        <v>7.4999999999999997E-2</v>
      </c>
      <c r="O15" s="180">
        <f t="shared" si="5"/>
        <v>0.15</v>
      </c>
      <c r="P15" s="180">
        <v>0</v>
      </c>
      <c r="Q15" s="180">
        <f t="shared" si="6"/>
        <v>0</v>
      </c>
      <c r="R15" s="180"/>
      <c r="S15" s="180"/>
      <c r="T15" s="181">
        <v>3.1930000000000001</v>
      </c>
      <c r="U15" s="180">
        <f t="shared" si="7"/>
        <v>6.39</v>
      </c>
      <c r="V15" s="182"/>
      <c r="W15" s="182"/>
      <c r="X15" s="182"/>
      <c r="Y15" s="182"/>
      <c r="Z15" s="182"/>
      <c r="AA15" s="182"/>
      <c r="AB15" s="182"/>
      <c r="AC15" s="182"/>
      <c r="AD15" s="182"/>
      <c r="AE15" s="182" t="s">
        <v>103</v>
      </c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</row>
    <row r="16" spans="1:60" outlineLevel="1" x14ac:dyDescent="0.2">
      <c r="A16" s="174">
        <v>8</v>
      </c>
      <c r="B16" s="174" t="s">
        <v>104</v>
      </c>
      <c r="C16" s="175" t="s">
        <v>115</v>
      </c>
      <c r="D16" s="176" t="s">
        <v>102</v>
      </c>
      <c r="E16" s="177">
        <v>1</v>
      </c>
      <c r="F16" s="178">
        <f t="shared" si="0"/>
        <v>0</v>
      </c>
      <c r="G16" s="178">
        <f t="shared" si="1"/>
        <v>0</v>
      </c>
      <c r="H16" s="179"/>
      <c r="I16" s="178">
        <f t="shared" si="2"/>
        <v>0</v>
      </c>
      <c r="J16" s="179"/>
      <c r="K16" s="178">
        <f t="shared" si="3"/>
        <v>0</v>
      </c>
      <c r="L16" s="178">
        <v>0</v>
      </c>
      <c r="M16" s="178">
        <f t="shared" si="4"/>
        <v>0</v>
      </c>
      <c r="N16" s="180">
        <v>0</v>
      </c>
      <c r="O16" s="180">
        <f t="shared" si="5"/>
        <v>0</v>
      </c>
      <c r="P16" s="180">
        <v>0</v>
      </c>
      <c r="Q16" s="180">
        <f t="shared" si="6"/>
        <v>0</v>
      </c>
      <c r="R16" s="180"/>
      <c r="S16" s="180"/>
      <c r="T16" s="181">
        <v>3.1930000000000001</v>
      </c>
      <c r="U16" s="180">
        <f t="shared" si="7"/>
        <v>3.19</v>
      </c>
      <c r="V16" s="182"/>
      <c r="W16" s="182"/>
      <c r="X16" s="182"/>
      <c r="Y16" s="182"/>
      <c r="Z16" s="182"/>
      <c r="AA16" s="182"/>
      <c r="AB16" s="182"/>
      <c r="AC16" s="182"/>
      <c r="AD16" s="182"/>
      <c r="AE16" s="182" t="s">
        <v>103</v>
      </c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182"/>
      <c r="BH16" s="182"/>
    </row>
    <row r="17" spans="1:60" outlineLevel="1" x14ac:dyDescent="0.2">
      <c r="A17" s="174">
        <v>9</v>
      </c>
      <c r="B17" s="174" t="s">
        <v>104</v>
      </c>
      <c r="C17" s="175" t="s">
        <v>116</v>
      </c>
      <c r="D17" s="176" t="s">
        <v>102</v>
      </c>
      <c r="E17" s="177">
        <v>1</v>
      </c>
      <c r="F17" s="178">
        <f t="shared" si="0"/>
        <v>0</v>
      </c>
      <c r="G17" s="178">
        <f t="shared" si="1"/>
        <v>0</v>
      </c>
      <c r="H17" s="179"/>
      <c r="I17" s="178">
        <f t="shared" si="2"/>
        <v>0</v>
      </c>
      <c r="J17" s="179"/>
      <c r="K17" s="178">
        <f t="shared" si="3"/>
        <v>0</v>
      </c>
      <c r="L17" s="178">
        <v>0</v>
      </c>
      <c r="M17" s="178">
        <f t="shared" si="4"/>
        <v>0</v>
      </c>
      <c r="N17" s="180">
        <v>0</v>
      </c>
      <c r="O17" s="180">
        <f t="shared" si="5"/>
        <v>0</v>
      </c>
      <c r="P17" s="180">
        <v>0</v>
      </c>
      <c r="Q17" s="180">
        <f t="shared" si="6"/>
        <v>0</v>
      </c>
      <c r="R17" s="180"/>
      <c r="S17" s="180"/>
      <c r="T17" s="181">
        <v>3.1930000000000001</v>
      </c>
      <c r="U17" s="180">
        <f t="shared" si="7"/>
        <v>3.19</v>
      </c>
      <c r="V17" s="182"/>
      <c r="W17" s="182"/>
      <c r="X17" s="182"/>
      <c r="Y17" s="182"/>
      <c r="Z17" s="182"/>
      <c r="AA17" s="182"/>
      <c r="AB17" s="182"/>
      <c r="AC17" s="182"/>
      <c r="AD17" s="182"/>
      <c r="AE17" s="182" t="s">
        <v>103</v>
      </c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</row>
    <row r="18" spans="1:60" outlineLevel="1" x14ac:dyDescent="0.2">
      <c r="A18" s="174">
        <v>10</v>
      </c>
      <c r="B18" s="174" t="s">
        <v>104</v>
      </c>
      <c r="C18" s="175" t="s">
        <v>117</v>
      </c>
      <c r="D18" s="176" t="s">
        <v>113</v>
      </c>
      <c r="E18" s="177">
        <v>2</v>
      </c>
      <c r="F18" s="178">
        <f t="shared" si="0"/>
        <v>0</v>
      </c>
      <c r="G18" s="178">
        <f t="shared" si="1"/>
        <v>0</v>
      </c>
      <c r="H18" s="179"/>
      <c r="I18" s="178">
        <f t="shared" si="2"/>
        <v>0</v>
      </c>
      <c r="J18" s="179"/>
      <c r="K18" s="178">
        <f t="shared" si="3"/>
        <v>0</v>
      </c>
      <c r="L18" s="178">
        <v>0</v>
      </c>
      <c r="M18" s="178">
        <f t="shared" si="4"/>
        <v>0</v>
      </c>
      <c r="N18" s="180">
        <v>1E-3</v>
      </c>
      <c r="O18" s="180">
        <f t="shared" si="5"/>
        <v>2E-3</v>
      </c>
      <c r="P18" s="180">
        <v>0</v>
      </c>
      <c r="Q18" s="180">
        <f t="shared" si="6"/>
        <v>0</v>
      </c>
      <c r="R18" s="180"/>
      <c r="S18" s="180"/>
      <c r="T18" s="181">
        <v>3.1930000000000001</v>
      </c>
      <c r="U18" s="180">
        <f t="shared" si="7"/>
        <v>6.39</v>
      </c>
      <c r="V18" s="182"/>
      <c r="W18" s="182"/>
      <c r="X18" s="182"/>
      <c r="Y18" s="182"/>
      <c r="Z18" s="182"/>
      <c r="AA18" s="182"/>
      <c r="AB18" s="182"/>
      <c r="AC18" s="182"/>
      <c r="AD18" s="182"/>
      <c r="AE18" s="182" t="s">
        <v>103</v>
      </c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  <c r="BB18" s="182"/>
      <c r="BC18" s="182"/>
      <c r="BD18" s="182"/>
      <c r="BE18" s="182"/>
      <c r="BF18" s="182"/>
      <c r="BG18" s="182"/>
      <c r="BH18" s="182"/>
    </row>
    <row r="19" spans="1:60" outlineLevel="1" x14ac:dyDescent="0.2">
      <c r="A19" s="174">
        <v>11</v>
      </c>
      <c r="B19" s="174" t="s">
        <v>104</v>
      </c>
      <c r="C19" s="175" t="s">
        <v>118</v>
      </c>
      <c r="D19" s="176" t="s">
        <v>113</v>
      </c>
      <c r="E19" s="177">
        <v>2</v>
      </c>
      <c r="F19" s="178">
        <f t="shared" si="0"/>
        <v>0</v>
      </c>
      <c r="G19" s="178">
        <f t="shared" si="1"/>
        <v>0</v>
      </c>
      <c r="H19" s="179"/>
      <c r="I19" s="178">
        <f t="shared" si="2"/>
        <v>0</v>
      </c>
      <c r="J19" s="179"/>
      <c r="K19" s="178">
        <f t="shared" si="3"/>
        <v>0</v>
      </c>
      <c r="L19" s="178">
        <v>0</v>
      </c>
      <c r="M19" s="178">
        <f t="shared" si="4"/>
        <v>0</v>
      </c>
      <c r="N19" s="180">
        <v>1E-3</v>
      </c>
      <c r="O19" s="180">
        <f t="shared" si="5"/>
        <v>2E-3</v>
      </c>
      <c r="P19" s="180">
        <v>0</v>
      </c>
      <c r="Q19" s="180">
        <f t="shared" si="6"/>
        <v>0</v>
      </c>
      <c r="R19" s="180"/>
      <c r="S19" s="180"/>
      <c r="T19" s="181">
        <v>3.1930000000000001</v>
      </c>
      <c r="U19" s="180">
        <f t="shared" si="7"/>
        <v>6.39</v>
      </c>
      <c r="V19" s="182"/>
      <c r="W19" s="182"/>
      <c r="X19" s="182"/>
      <c r="Y19" s="182"/>
      <c r="Z19" s="182"/>
      <c r="AA19" s="182"/>
      <c r="AB19" s="182"/>
      <c r="AC19" s="182"/>
      <c r="AD19" s="182"/>
      <c r="AE19" s="182" t="s">
        <v>103</v>
      </c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2"/>
      <c r="BA19" s="182"/>
      <c r="BB19" s="182"/>
      <c r="BC19" s="182"/>
      <c r="BD19" s="182"/>
      <c r="BE19" s="182"/>
      <c r="BF19" s="182"/>
      <c r="BG19" s="182"/>
      <c r="BH19" s="182"/>
    </row>
    <row r="20" spans="1:60" outlineLevel="1" x14ac:dyDescent="0.2">
      <c r="A20" s="174">
        <v>12</v>
      </c>
      <c r="B20" s="174" t="s">
        <v>104</v>
      </c>
      <c r="C20" s="175" t="s">
        <v>119</v>
      </c>
      <c r="D20" s="176" t="s">
        <v>113</v>
      </c>
      <c r="E20" s="177">
        <v>1</v>
      </c>
      <c r="F20" s="178">
        <f t="shared" si="0"/>
        <v>0</v>
      </c>
      <c r="G20" s="178">
        <f t="shared" si="1"/>
        <v>0</v>
      </c>
      <c r="H20" s="179"/>
      <c r="I20" s="178">
        <f t="shared" si="2"/>
        <v>0</v>
      </c>
      <c r="J20" s="179"/>
      <c r="K20" s="178">
        <f t="shared" si="3"/>
        <v>0</v>
      </c>
      <c r="L20" s="178">
        <v>0</v>
      </c>
      <c r="M20" s="178">
        <f t="shared" si="4"/>
        <v>0</v>
      </c>
      <c r="N20" s="180">
        <v>1E-3</v>
      </c>
      <c r="O20" s="180">
        <f t="shared" si="5"/>
        <v>1E-3</v>
      </c>
      <c r="P20" s="180">
        <v>0</v>
      </c>
      <c r="Q20" s="180">
        <f t="shared" si="6"/>
        <v>0</v>
      </c>
      <c r="R20" s="180"/>
      <c r="S20" s="180"/>
      <c r="T20" s="181">
        <v>3.1930000000000001</v>
      </c>
      <c r="U20" s="180">
        <f t="shared" si="7"/>
        <v>3.19</v>
      </c>
      <c r="V20" s="182"/>
      <c r="W20" s="182"/>
      <c r="X20" s="182"/>
      <c r="Y20" s="182"/>
      <c r="Z20" s="182"/>
      <c r="AA20" s="182"/>
      <c r="AB20" s="182"/>
      <c r="AC20" s="182"/>
      <c r="AD20" s="182"/>
      <c r="AE20" s="182" t="s">
        <v>103</v>
      </c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182"/>
      <c r="BA20" s="182"/>
      <c r="BB20" s="182"/>
      <c r="BC20" s="182"/>
      <c r="BD20" s="182"/>
      <c r="BE20" s="182"/>
      <c r="BF20" s="182"/>
      <c r="BG20" s="182"/>
      <c r="BH20" s="182"/>
    </row>
    <row r="21" spans="1:60" outlineLevel="1" x14ac:dyDescent="0.2">
      <c r="A21" s="174">
        <v>13</v>
      </c>
      <c r="B21" s="174" t="s">
        <v>104</v>
      </c>
      <c r="C21" s="175" t="s">
        <v>120</v>
      </c>
      <c r="D21" s="176" t="s">
        <v>113</v>
      </c>
      <c r="E21" s="177">
        <v>2</v>
      </c>
      <c r="F21" s="178">
        <f t="shared" si="0"/>
        <v>0</v>
      </c>
      <c r="G21" s="178">
        <f t="shared" si="1"/>
        <v>0</v>
      </c>
      <c r="H21" s="179"/>
      <c r="I21" s="178">
        <f t="shared" si="2"/>
        <v>0</v>
      </c>
      <c r="J21" s="179"/>
      <c r="K21" s="178">
        <f t="shared" si="3"/>
        <v>0</v>
      </c>
      <c r="L21" s="178">
        <v>0</v>
      </c>
      <c r="M21" s="178">
        <f t="shared" si="4"/>
        <v>0</v>
      </c>
      <c r="N21" s="180">
        <v>2E-3</v>
      </c>
      <c r="O21" s="180">
        <f t="shared" si="5"/>
        <v>4.0000000000000001E-3</v>
      </c>
      <c r="P21" s="180">
        <v>0</v>
      </c>
      <c r="Q21" s="180">
        <f t="shared" si="6"/>
        <v>0</v>
      </c>
      <c r="R21" s="180"/>
      <c r="S21" s="180"/>
      <c r="T21" s="181">
        <v>3.1930000000000001</v>
      </c>
      <c r="U21" s="180">
        <f t="shared" si="7"/>
        <v>6.39</v>
      </c>
      <c r="V21" s="182"/>
      <c r="W21" s="182"/>
      <c r="X21" s="182"/>
      <c r="Y21" s="182"/>
      <c r="Z21" s="182"/>
      <c r="AA21" s="182"/>
      <c r="AB21" s="182"/>
      <c r="AC21" s="182"/>
      <c r="AD21" s="182"/>
      <c r="AE21" s="182" t="s">
        <v>103</v>
      </c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  <c r="BH21" s="182"/>
    </row>
    <row r="22" spans="1:60" outlineLevel="1" x14ac:dyDescent="0.2">
      <c r="A22" s="174">
        <v>14</v>
      </c>
      <c r="B22" s="174" t="s">
        <v>104</v>
      </c>
      <c r="C22" s="175" t="s">
        <v>121</v>
      </c>
      <c r="D22" s="176" t="s">
        <v>113</v>
      </c>
      <c r="E22" s="177">
        <v>26</v>
      </c>
      <c r="F22" s="178">
        <f t="shared" si="0"/>
        <v>0</v>
      </c>
      <c r="G22" s="178">
        <f t="shared" si="1"/>
        <v>0</v>
      </c>
      <c r="H22" s="179"/>
      <c r="I22" s="178">
        <f t="shared" si="2"/>
        <v>0</v>
      </c>
      <c r="J22" s="179"/>
      <c r="K22" s="178">
        <f t="shared" si="3"/>
        <v>0</v>
      </c>
      <c r="L22" s="178">
        <v>0</v>
      </c>
      <c r="M22" s="178">
        <f t="shared" si="4"/>
        <v>0</v>
      </c>
      <c r="N22" s="180">
        <v>5.0000000000000001E-4</v>
      </c>
      <c r="O22" s="180">
        <f t="shared" si="5"/>
        <v>1.2999999999999999E-2</v>
      </c>
      <c r="P22" s="180">
        <v>0</v>
      </c>
      <c r="Q22" s="180">
        <f t="shared" si="6"/>
        <v>0</v>
      </c>
      <c r="R22" s="180"/>
      <c r="S22" s="180"/>
      <c r="T22" s="181">
        <v>3.1930000000000001</v>
      </c>
      <c r="U22" s="180">
        <f t="shared" si="7"/>
        <v>83.02</v>
      </c>
      <c r="V22" s="182"/>
      <c r="W22" s="182"/>
      <c r="X22" s="182"/>
      <c r="Y22" s="182"/>
      <c r="Z22" s="182"/>
      <c r="AA22" s="182"/>
      <c r="AB22" s="182"/>
      <c r="AC22" s="182"/>
      <c r="AD22" s="182"/>
      <c r="AE22" s="182" t="s">
        <v>103</v>
      </c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182"/>
      <c r="BA22" s="182"/>
      <c r="BB22" s="182"/>
      <c r="BC22" s="182"/>
      <c r="BD22" s="182"/>
      <c r="BE22" s="182"/>
      <c r="BF22" s="182"/>
      <c r="BG22" s="182"/>
      <c r="BH22" s="182"/>
    </row>
    <row r="23" spans="1:60" outlineLevel="1" x14ac:dyDescent="0.2">
      <c r="A23" s="174">
        <v>15</v>
      </c>
      <c r="B23" s="174" t="s">
        <v>104</v>
      </c>
      <c r="C23" s="175" t="s">
        <v>122</v>
      </c>
      <c r="D23" s="176" t="s">
        <v>113</v>
      </c>
      <c r="E23" s="177">
        <v>1</v>
      </c>
      <c r="F23" s="178">
        <f t="shared" si="0"/>
        <v>0</v>
      </c>
      <c r="G23" s="178">
        <f t="shared" si="1"/>
        <v>0</v>
      </c>
      <c r="H23" s="179"/>
      <c r="I23" s="178">
        <f t="shared" si="2"/>
        <v>0</v>
      </c>
      <c r="J23" s="179"/>
      <c r="K23" s="178">
        <f t="shared" si="3"/>
        <v>0</v>
      </c>
      <c r="L23" s="178">
        <v>0</v>
      </c>
      <c r="M23" s="178">
        <f t="shared" si="4"/>
        <v>0</v>
      </c>
      <c r="N23" s="180">
        <v>5.0000000000000001E-4</v>
      </c>
      <c r="O23" s="180">
        <f t="shared" si="5"/>
        <v>5.0000000000000001E-4</v>
      </c>
      <c r="P23" s="180">
        <v>0</v>
      </c>
      <c r="Q23" s="180">
        <f t="shared" si="6"/>
        <v>0</v>
      </c>
      <c r="R23" s="180"/>
      <c r="S23" s="180"/>
      <c r="T23" s="181">
        <v>3.1930000000000001</v>
      </c>
      <c r="U23" s="180">
        <f t="shared" si="7"/>
        <v>3.19</v>
      </c>
      <c r="V23" s="182"/>
      <c r="W23" s="182"/>
      <c r="X23" s="182"/>
      <c r="Y23" s="182"/>
      <c r="Z23" s="182"/>
      <c r="AA23" s="182"/>
      <c r="AB23" s="182"/>
      <c r="AC23" s="182"/>
      <c r="AD23" s="182"/>
      <c r="AE23" s="182" t="s">
        <v>103</v>
      </c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</row>
    <row r="24" spans="1:60" outlineLevel="1" x14ac:dyDescent="0.2">
      <c r="A24" s="174">
        <v>16</v>
      </c>
      <c r="B24" s="174" t="s">
        <v>104</v>
      </c>
      <c r="C24" s="175" t="s">
        <v>123</v>
      </c>
      <c r="D24" s="176" t="s">
        <v>113</v>
      </c>
      <c r="E24" s="177">
        <v>2</v>
      </c>
      <c r="F24" s="178">
        <f t="shared" si="0"/>
        <v>0</v>
      </c>
      <c r="G24" s="178">
        <f t="shared" si="1"/>
        <v>0</v>
      </c>
      <c r="H24" s="179"/>
      <c r="I24" s="178">
        <f t="shared" si="2"/>
        <v>0</v>
      </c>
      <c r="J24" s="179"/>
      <c r="K24" s="178">
        <f t="shared" si="3"/>
        <v>0</v>
      </c>
      <c r="L24" s="178">
        <v>0</v>
      </c>
      <c r="M24" s="178">
        <f t="shared" si="4"/>
        <v>0</v>
      </c>
      <c r="N24" s="180">
        <v>1E-3</v>
      </c>
      <c r="O24" s="180">
        <f t="shared" si="5"/>
        <v>2E-3</v>
      </c>
      <c r="P24" s="180">
        <v>0</v>
      </c>
      <c r="Q24" s="180">
        <f t="shared" si="6"/>
        <v>0</v>
      </c>
      <c r="R24" s="180"/>
      <c r="S24" s="180"/>
      <c r="T24" s="181">
        <v>3.1930000000000001</v>
      </c>
      <c r="U24" s="180">
        <f t="shared" si="7"/>
        <v>6.39</v>
      </c>
      <c r="V24" s="182"/>
      <c r="W24" s="182"/>
      <c r="X24" s="182"/>
      <c r="Y24" s="182"/>
      <c r="Z24" s="182"/>
      <c r="AA24" s="182"/>
      <c r="AB24" s="182"/>
      <c r="AC24" s="182"/>
      <c r="AD24" s="182"/>
      <c r="AE24" s="182" t="s">
        <v>103</v>
      </c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182"/>
      <c r="BA24" s="182"/>
      <c r="BB24" s="182"/>
      <c r="BC24" s="182"/>
      <c r="BD24" s="182"/>
      <c r="BE24" s="182"/>
      <c r="BF24" s="182"/>
      <c r="BG24" s="182"/>
      <c r="BH24" s="182"/>
    </row>
    <row r="25" spans="1:60" outlineLevel="1" x14ac:dyDescent="0.2">
      <c r="A25" s="174">
        <v>17</v>
      </c>
      <c r="B25" s="174" t="s">
        <v>104</v>
      </c>
      <c r="C25" s="175" t="s">
        <v>124</v>
      </c>
      <c r="D25" s="176" t="s">
        <v>113</v>
      </c>
      <c r="E25" s="177">
        <v>1</v>
      </c>
      <c r="F25" s="178">
        <f t="shared" si="0"/>
        <v>0</v>
      </c>
      <c r="G25" s="178">
        <f t="shared" si="1"/>
        <v>0</v>
      </c>
      <c r="H25" s="179"/>
      <c r="I25" s="178">
        <f t="shared" si="2"/>
        <v>0</v>
      </c>
      <c r="J25" s="179"/>
      <c r="K25" s="178">
        <f t="shared" si="3"/>
        <v>0</v>
      </c>
      <c r="L25" s="178">
        <v>0</v>
      </c>
      <c r="M25" s="178">
        <f t="shared" si="4"/>
        <v>0</v>
      </c>
      <c r="N25" s="180">
        <v>1E-3</v>
      </c>
      <c r="O25" s="180">
        <f t="shared" si="5"/>
        <v>1E-3</v>
      </c>
      <c r="P25" s="180">
        <v>0</v>
      </c>
      <c r="Q25" s="180">
        <f t="shared" si="6"/>
        <v>0</v>
      </c>
      <c r="R25" s="180"/>
      <c r="S25" s="180"/>
      <c r="T25" s="181">
        <v>3.1930000000000001</v>
      </c>
      <c r="U25" s="180">
        <f t="shared" si="7"/>
        <v>3.19</v>
      </c>
      <c r="V25" s="182"/>
      <c r="W25" s="182"/>
      <c r="X25" s="182"/>
      <c r="Y25" s="182"/>
      <c r="Z25" s="182"/>
      <c r="AA25" s="182"/>
      <c r="AB25" s="182"/>
      <c r="AC25" s="182"/>
      <c r="AD25" s="182"/>
      <c r="AE25" s="182" t="s">
        <v>103</v>
      </c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182"/>
      <c r="BA25" s="182"/>
      <c r="BB25" s="182"/>
      <c r="BC25" s="182"/>
      <c r="BD25" s="182"/>
      <c r="BE25" s="182"/>
      <c r="BF25" s="182"/>
      <c r="BG25" s="182"/>
      <c r="BH25" s="182"/>
    </row>
    <row r="26" spans="1:60" outlineLevel="1" x14ac:dyDescent="0.2">
      <c r="A26" s="174">
        <v>18</v>
      </c>
      <c r="B26" s="174" t="s">
        <v>104</v>
      </c>
      <c r="C26" s="175" t="s">
        <v>125</v>
      </c>
      <c r="D26" s="176" t="s">
        <v>113</v>
      </c>
      <c r="E26" s="177">
        <v>13</v>
      </c>
      <c r="F26" s="178">
        <f t="shared" si="0"/>
        <v>0</v>
      </c>
      <c r="G26" s="178">
        <f t="shared" si="1"/>
        <v>0</v>
      </c>
      <c r="H26" s="179"/>
      <c r="I26" s="178">
        <f t="shared" si="2"/>
        <v>0</v>
      </c>
      <c r="J26" s="179"/>
      <c r="K26" s="178">
        <f t="shared" si="3"/>
        <v>0</v>
      </c>
      <c r="L26" s="178">
        <v>0</v>
      </c>
      <c r="M26" s="178">
        <f t="shared" si="4"/>
        <v>0</v>
      </c>
      <c r="N26" s="180">
        <v>1.5E-3</v>
      </c>
      <c r="O26" s="180">
        <f t="shared" si="5"/>
        <v>1.95E-2</v>
      </c>
      <c r="P26" s="180">
        <v>0</v>
      </c>
      <c r="Q26" s="180">
        <f t="shared" si="6"/>
        <v>0</v>
      </c>
      <c r="R26" s="180"/>
      <c r="S26" s="180"/>
      <c r="T26" s="181">
        <v>3.1930000000000001</v>
      </c>
      <c r="U26" s="180">
        <f t="shared" si="7"/>
        <v>41.51</v>
      </c>
      <c r="V26" s="182"/>
      <c r="W26" s="182"/>
      <c r="X26" s="182"/>
      <c r="Y26" s="182"/>
      <c r="Z26" s="182"/>
      <c r="AA26" s="182"/>
      <c r="AB26" s="182"/>
      <c r="AC26" s="182"/>
      <c r="AD26" s="182"/>
      <c r="AE26" s="182" t="s">
        <v>103</v>
      </c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82"/>
      <c r="AY26" s="182"/>
      <c r="AZ26" s="182"/>
      <c r="BA26" s="182"/>
      <c r="BB26" s="182"/>
      <c r="BC26" s="182"/>
      <c r="BD26" s="182"/>
      <c r="BE26" s="182"/>
      <c r="BF26" s="182"/>
      <c r="BG26" s="182"/>
      <c r="BH26" s="182"/>
    </row>
    <row r="27" spans="1:60" outlineLevel="1" x14ac:dyDescent="0.2">
      <c r="A27" s="174">
        <v>19</v>
      </c>
      <c r="B27" s="174" t="s">
        <v>104</v>
      </c>
      <c r="C27" s="175" t="s">
        <v>126</v>
      </c>
      <c r="D27" s="176" t="s">
        <v>113</v>
      </c>
      <c r="E27" s="177">
        <v>2</v>
      </c>
      <c r="F27" s="178">
        <f t="shared" si="0"/>
        <v>0</v>
      </c>
      <c r="G27" s="178">
        <f t="shared" si="1"/>
        <v>0</v>
      </c>
      <c r="H27" s="179"/>
      <c r="I27" s="178">
        <f t="shared" si="2"/>
        <v>0</v>
      </c>
      <c r="J27" s="179"/>
      <c r="K27" s="178">
        <f t="shared" si="3"/>
        <v>0</v>
      </c>
      <c r="L27" s="178">
        <v>0</v>
      </c>
      <c r="M27" s="178">
        <f t="shared" si="4"/>
        <v>0</v>
      </c>
      <c r="N27" s="180">
        <v>1.4999999999999999E-2</v>
      </c>
      <c r="O27" s="180">
        <f t="shared" si="5"/>
        <v>0.03</v>
      </c>
      <c r="P27" s="180">
        <v>0</v>
      </c>
      <c r="Q27" s="180">
        <f t="shared" si="6"/>
        <v>0</v>
      </c>
      <c r="R27" s="180"/>
      <c r="S27" s="180"/>
      <c r="T27" s="181">
        <v>3.1930000000000001</v>
      </c>
      <c r="U27" s="180">
        <f t="shared" si="7"/>
        <v>6.39</v>
      </c>
      <c r="V27" s="182"/>
      <c r="W27" s="182"/>
      <c r="X27" s="182"/>
      <c r="Y27" s="182"/>
      <c r="Z27" s="182"/>
      <c r="AA27" s="182"/>
      <c r="AB27" s="182"/>
      <c r="AC27" s="182"/>
      <c r="AD27" s="182"/>
      <c r="AE27" s="182" t="s">
        <v>103</v>
      </c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</row>
    <row r="28" spans="1:60" outlineLevel="1" x14ac:dyDescent="0.2">
      <c r="A28" s="174">
        <v>20</v>
      </c>
      <c r="B28" s="174" t="s">
        <v>104</v>
      </c>
      <c r="C28" s="175" t="s">
        <v>127</v>
      </c>
      <c r="D28" s="176" t="s">
        <v>113</v>
      </c>
      <c r="E28" s="177">
        <v>2</v>
      </c>
      <c r="F28" s="178">
        <f t="shared" si="0"/>
        <v>0</v>
      </c>
      <c r="G28" s="178">
        <f t="shared" si="1"/>
        <v>0</v>
      </c>
      <c r="H28" s="179"/>
      <c r="I28" s="178">
        <f t="shared" si="2"/>
        <v>0</v>
      </c>
      <c r="J28" s="179"/>
      <c r="K28" s="178">
        <f t="shared" si="3"/>
        <v>0</v>
      </c>
      <c r="L28" s="178">
        <v>0</v>
      </c>
      <c r="M28" s="178">
        <f t="shared" si="4"/>
        <v>0</v>
      </c>
      <c r="N28" s="180">
        <v>3.0000000000000001E-3</v>
      </c>
      <c r="O28" s="180">
        <f t="shared" si="5"/>
        <v>6.0000000000000001E-3</v>
      </c>
      <c r="P28" s="180">
        <v>0</v>
      </c>
      <c r="Q28" s="180">
        <f t="shared" si="6"/>
        <v>0</v>
      </c>
      <c r="R28" s="180"/>
      <c r="S28" s="180"/>
      <c r="T28" s="181">
        <v>3.1930000000000001</v>
      </c>
      <c r="U28" s="180">
        <f t="shared" si="7"/>
        <v>6.39</v>
      </c>
      <c r="V28" s="182"/>
      <c r="W28" s="182"/>
      <c r="X28" s="182"/>
      <c r="Y28" s="182"/>
      <c r="Z28" s="182"/>
      <c r="AA28" s="182"/>
      <c r="AB28" s="182"/>
      <c r="AC28" s="182"/>
      <c r="AD28" s="182"/>
      <c r="AE28" s="182" t="s">
        <v>103</v>
      </c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</row>
    <row r="29" spans="1:60" outlineLevel="1" x14ac:dyDescent="0.2">
      <c r="A29" s="174">
        <v>21</v>
      </c>
      <c r="B29" s="174" t="s">
        <v>104</v>
      </c>
      <c r="C29" s="175" t="s">
        <v>128</v>
      </c>
      <c r="D29" s="176" t="s">
        <v>102</v>
      </c>
      <c r="E29" s="177">
        <v>1</v>
      </c>
      <c r="F29" s="178">
        <f t="shared" si="0"/>
        <v>0</v>
      </c>
      <c r="G29" s="178">
        <f t="shared" si="1"/>
        <v>0</v>
      </c>
      <c r="H29" s="179"/>
      <c r="I29" s="178">
        <f t="shared" si="2"/>
        <v>0</v>
      </c>
      <c r="J29" s="179"/>
      <c r="K29" s="178">
        <f t="shared" si="3"/>
        <v>0</v>
      </c>
      <c r="L29" s="178">
        <v>0</v>
      </c>
      <c r="M29" s="178">
        <f t="shared" si="4"/>
        <v>0</v>
      </c>
      <c r="N29" s="180">
        <v>0</v>
      </c>
      <c r="O29" s="180">
        <f t="shared" si="5"/>
        <v>0</v>
      </c>
      <c r="P29" s="180">
        <v>0</v>
      </c>
      <c r="Q29" s="180">
        <f t="shared" si="6"/>
        <v>0</v>
      </c>
      <c r="R29" s="180"/>
      <c r="S29" s="180"/>
      <c r="T29" s="181">
        <v>3.1930000000000001</v>
      </c>
      <c r="U29" s="180">
        <f t="shared" si="7"/>
        <v>3.19</v>
      </c>
      <c r="V29" s="182"/>
      <c r="W29" s="182"/>
      <c r="X29" s="182"/>
      <c r="Y29" s="182"/>
      <c r="Z29" s="182"/>
      <c r="AA29" s="182"/>
      <c r="AB29" s="182"/>
      <c r="AC29" s="182"/>
      <c r="AD29" s="182"/>
      <c r="AE29" s="182" t="s">
        <v>103</v>
      </c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</row>
    <row r="30" spans="1:60" outlineLevel="1" x14ac:dyDescent="0.2">
      <c r="A30" s="174">
        <v>22</v>
      </c>
      <c r="B30" s="174" t="s">
        <v>129</v>
      </c>
      <c r="C30" s="175" t="s">
        <v>130</v>
      </c>
      <c r="D30" s="176" t="s">
        <v>102</v>
      </c>
      <c r="E30" s="177">
        <v>2</v>
      </c>
      <c r="F30" s="178">
        <f t="shared" si="0"/>
        <v>0</v>
      </c>
      <c r="G30" s="178">
        <f t="shared" si="1"/>
        <v>0</v>
      </c>
      <c r="H30" s="179"/>
      <c r="I30" s="178">
        <f t="shared" si="2"/>
        <v>0</v>
      </c>
      <c r="J30" s="179"/>
      <c r="K30" s="178">
        <f t="shared" si="3"/>
        <v>0</v>
      </c>
      <c r="L30" s="178">
        <v>0</v>
      </c>
      <c r="M30" s="178">
        <f t="shared" si="4"/>
        <v>0</v>
      </c>
      <c r="N30" s="180">
        <v>0</v>
      </c>
      <c r="O30" s="180">
        <f t="shared" si="5"/>
        <v>0</v>
      </c>
      <c r="P30" s="180">
        <v>0</v>
      </c>
      <c r="Q30" s="180">
        <f t="shared" si="6"/>
        <v>0</v>
      </c>
      <c r="R30" s="180"/>
      <c r="S30" s="180"/>
      <c r="T30" s="181">
        <v>1.8089999999999999</v>
      </c>
      <c r="U30" s="180">
        <f t="shared" si="7"/>
        <v>3.62</v>
      </c>
      <c r="V30" s="182"/>
      <c r="W30" s="182"/>
      <c r="X30" s="182"/>
      <c r="Y30" s="182"/>
      <c r="Z30" s="182"/>
      <c r="AA30" s="182"/>
      <c r="AB30" s="182"/>
      <c r="AC30" s="182"/>
      <c r="AD30" s="182"/>
      <c r="AE30" s="182" t="s">
        <v>103</v>
      </c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  <c r="BB30" s="182"/>
      <c r="BC30" s="182"/>
      <c r="BD30" s="182"/>
      <c r="BE30" s="182"/>
      <c r="BF30" s="182"/>
      <c r="BG30" s="182"/>
      <c r="BH30" s="182"/>
    </row>
    <row r="31" spans="1:60" outlineLevel="1" x14ac:dyDescent="0.2">
      <c r="A31" s="174">
        <v>23</v>
      </c>
      <c r="B31" s="174" t="s">
        <v>131</v>
      </c>
      <c r="C31" s="175" t="s">
        <v>132</v>
      </c>
      <c r="D31" s="176" t="s">
        <v>108</v>
      </c>
      <c r="E31" s="177">
        <v>2</v>
      </c>
      <c r="F31" s="178">
        <f t="shared" si="0"/>
        <v>0</v>
      </c>
      <c r="G31" s="178">
        <f t="shared" si="1"/>
        <v>0</v>
      </c>
      <c r="H31" s="179"/>
      <c r="I31" s="178">
        <f t="shared" si="2"/>
        <v>0</v>
      </c>
      <c r="J31" s="179"/>
      <c r="K31" s="178">
        <f t="shared" si="3"/>
        <v>0</v>
      </c>
      <c r="L31" s="178">
        <v>0</v>
      </c>
      <c r="M31" s="178">
        <f t="shared" si="4"/>
        <v>0</v>
      </c>
      <c r="N31" s="180">
        <v>0</v>
      </c>
      <c r="O31" s="180">
        <f t="shared" si="5"/>
        <v>0</v>
      </c>
      <c r="P31" s="180">
        <v>0</v>
      </c>
      <c r="Q31" s="180">
        <f t="shared" si="6"/>
        <v>0</v>
      </c>
      <c r="R31" s="180"/>
      <c r="S31" s="180"/>
      <c r="T31" s="181">
        <v>1.258</v>
      </c>
      <c r="U31" s="180">
        <f t="shared" si="7"/>
        <v>2.52</v>
      </c>
      <c r="V31" s="182"/>
      <c r="W31" s="182"/>
      <c r="X31" s="182"/>
      <c r="Y31" s="182"/>
      <c r="Z31" s="182"/>
      <c r="AA31" s="182"/>
      <c r="AB31" s="182"/>
      <c r="AC31" s="182"/>
      <c r="AD31" s="182"/>
      <c r="AE31" s="182" t="s">
        <v>103</v>
      </c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</row>
    <row r="32" spans="1:60" outlineLevel="1" x14ac:dyDescent="0.2">
      <c r="A32" s="174">
        <v>24</v>
      </c>
      <c r="B32" s="174" t="s">
        <v>133</v>
      </c>
      <c r="C32" s="175" t="s">
        <v>134</v>
      </c>
      <c r="D32" s="176" t="s">
        <v>135</v>
      </c>
      <c r="E32" s="177">
        <v>220</v>
      </c>
      <c r="F32" s="178">
        <f t="shared" si="0"/>
        <v>0</v>
      </c>
      <c r="G32" s="178">
        <f t="shared" si="1"/>
        <v>0</v>
      </c>
      <c r="H32" s="179"/>
      <c r="I32" s="178">
        <f t="shared" si="2"/>
        <v>0</v>
      </c>
      <c r="J32" s="179"/>
      <c r="K32" s="178">
        <f t="shared" si="3"/>
        <v>0</v>
      </c>
      <c r="L32" s="178">
        <v>0</v>
      </c>
      <c r="M32" s="178">
        <f t="shared" si="4"/>
        <v>0</v>
      </c>
      <c r="N32" s="180">
        <v>0</v>
      </c>
      <c r="O32" s="180">
        <f t="shared" si="5"/>
        <v>0</v>
      </c>
      <c r="P32" s="180">
        <v>0</v>
      </c>
      <c r="Q32" s="180">
        <f t="shared" si="6"/>
        <v>0</v>
      </c>
      <c r="R32" s="180"/>
      <c r="S32" s="180"/>
      <c r="T32" s="181">
        <v>6.2E-2</v>
      </c>
      <c r="U32" s="180">
        <f t="shared" si="7"/>
        <v>13.64</v>
      </c>
      <c r="V32" s="182"/>
      <c r="W32" s="182"/>
      <c r="X32" s="182"/>
      <c r="Y32" s="182"/>
      <c r="Z32" s="182"/>
      <c r="AA32" s="182"/>
      <c r="AB32" s="182"/>
      <c r="AC32" s="182"/>
      <c r="AD32" s="182"/>
      <c r="AE32" s="182" t="s">
        <v>103</v>
      </c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</row>
    <row r="33" spans="1:60" outlineLevel="1" x14ac:dyDescent="0.2">
      <c r="A33" s="174">
        <v>25</v>
      </c>
      <c r="B33" s="174" t="s">
        <v>136</v>
      </c>
      <c r="C33" s="175" t="s">
        <v>137</v>
      </c>
      <c r="D33" s="176" t="s">
        <v>135</v>
      </c>
      <c r="E33" s="177">
        <v>220</v>
      </c>
      <c r="F33" s="178">
        <f t="shared" si="0"/>
        <v>0</v>
      </c>
      <c r="G33" s="178">
        <f t="shared" si="1"/>
        <v>0</v>
      </c>
      <c r="H33" s="179"/>
      <c r="I33" s="178">
        <f t="shared" si="2"/>
        <v>0</v>
      </c>
      <c r="J33" s="179"/>
      <c r="K33" s="178">
        <f t="shared" si="3"/>
        <v>0</v>
      </c>
      <c r="L33" s="178">
        <v>0</v>
      </c>
      <c r="M33" s="178">
        <f t="shared" si="4"/>
        <v>0</v>
      </c>
      <c r="N33" s="180">
        <v>0</v>
      </c>
      <c r="O33" s="180">
        <f t="shared" si="5"/>
        <v>0</v>
      </c>
      <c r="P33" s="180">
        <v>0</v>
      </c>
      <c r="Q33" s="180">
        <f t="shared" si="6"/>
        <v>0</v>
      </c>
      <c r="R33" s="180"/>
      <c r="S33" s="180"/>
      <c r="T33" s="181">
        <v>6.2E-2</v>
      </c>
      <c r="U33" s="180">
        <f t="shared" si="7"/>
        <v>13.64</v>
      </c>
      <c r="V33" s="182"/>
      <c r="W33" s="182"/>
      <c r="X33" s="182"/>
      <c r="Y33" s="182"/>
      <c r="Z33" s="182"/>
      <c r="AA33" s="182"/>
      <c r="AB33" s="182"/>
      <c r="AC33" s="182"/>
      <c r="AD33" s="182"/>
      <c r="AE33" s="182" t="s">
        <v>103</v>
      </c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</row>
    <row r="34" spans="1:60" outlineLevel="1" x14ac:dyDescent="0.2">
      <c r="A34" s="174">
        <v>26</v>
      </c>
      <c r="B34" s="174" t="s">
        <v>104</v>
      </c>
      <c r="C34" s="175" t="s">
        <v>138</v>
      </c>
      <c r="D34" s="176" t="s">
        <v>102</v>
      </c>
      <c r="E34" s="177">
        <v>1</v>
      </c>
      <c r="F34" s="178">
        <f t="shared" si="0"/>
        <v>0</v>
      </c>
      <c r="G34" s="178">
        <f t="shared" si="1"/>
        <v>0</v>
      </c>
      <c r="H34" s="179"/>
      <c r="I34" s="178">
        <f t="shared" si="2"/>
        <v>0</v>
      </c>
      <c r="J34" s="179"/>
      <c r="K34" s="178">
        <f t="shared" si="3"/>
        <v>0</v>
      </c>
      <c r="L34" s="178">
        <v>0</v>
      </c>
      <c r="M34" s="178">
        <f t="shared" si="4"/>
        <v>0</v>
      </c>
      <c r="N34" s="180">
        <v>0</v>
      </c>
      <c r="O34" s="180">
        <f t="shared" si="5"/>
        <v>0</v>
      </c>
      <c r="P34" s="180">
        <v>0</v>
      </c>
      <c r="Q34" s="180">
        <f t="shared" si="6"/>
        <v>0</v>
      </c>
      <c r="R34" s="180"/>
      <c r="S34" s="180"/>
      <c r="T34" s="181">
        <v>6.2E-2</v>
      </c>
      <c r="U34" s="180">
        <f t="shared" si="7"/>
        <v>0.06</v>
      </c>
      <c r="V34" s="182"/>
      <c r="W34" s="182"/>
      <c r="X34" s="182"/>
      <c r="Y34" s="182"/>
      <c r="Z34" s="182"/>
      <c r="AA34" s="182"/>
      <c r="AB34" s="182"/>
      <c r="AC34" s="182"/>
      <c r="AD34" s="182"/>
      <c r="AE34" s="182" t="s">
        <v>103</v>
      </c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</row>
    <row r="35" spans="1:60" outlineLevel="1" x14ac:dyDescent="0.2">
      <c r="A35" s="174">
        <v>27</v>
      </c>
      <c r="B35" s="174" t="s">
        <v>104</v>
      </c>
      <c r="C35" s="175" t="s">
        <v>139</v>
      </c>
      <c r="D35" s="176" t="s">
        <v>102</v>
      </c>
      <c r="E35" s="177">
        <v>1</v>
      </c>
      <c r="F35" s="178">
        <f t="shared" si="0"/>
        <v>0</v>
      </c>
      <c r="G35" s="178">
        <f t="shared" si="1"/>
        <v>0</v>
      </c>
      <c r="H35" s="179"/>
      <c r="I35" s="178">
        <f t="shared" si="2"/>
        <v>0</v>
      </c>
      <c r="J35" s="179"/>
      <c r="K35" s="178">
        <f t="shared" si="3"/>
        <v>0</v>
      </c>
      <c r="L35" s="178">
        <v>0</v>
      </c>
      <c r="M35" s="178">
        <f t="shared" si="4"/>
        <v>0</v>
      </c>
      <c r="N35" s="180">
        <v>0</v>
      </c>
      <c r="O35" s="180">
        <f t="shared" si="5"/>
        <v>0</v>
      </c>
      <c r="P35" s="180">
        <v>0</v>
      </c>
      <c r="Q35" s="180">
        <f t="shared" si="6"/>
        <v>0</v>
      </c>
      <c r="R35" s="180"/>
      <c r="S35" s="180"/>
      <c r="T35" s="181">
        <v>6.2E-2</v>
      </c>
      <c r="U35" s="180">
        <f t="shared" si="7"/>
        <v>0.06</v>
      </c>
      <c r="V35" s="182"/>
      <c r="W35" s="182"/>
      <c r="X35" s="182"/>
      <c r="Y35" s="182"/>
      <c r="Z35" s="182"/>
      <c r="AA35" s="182"/>
      <c r="AB35" s="182"/>
      <c r="AC35" s="182"/>
      <c r="AD35" s="182"/>
      <c r="AE35" s="182" t="s">
        <v>103</v>
      </c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</row>
    <row r="36" spans="1:60" outlineLevel="1" x14ac:dyDescent="0.2">
      <c r="A36" s="174">
        <v>28</v>
      </c>
      <c r="B36" s="174" t="s">
        <v>104</v>
      </c>
      <c r="C36" s="175" t="s">
        <v>140</v>
      </c>
      <c r="D36" s="176" t="s">
        <v>102</v>
      </c>
      <c r="E36" s="177">
        <v>1</v>
      </c>
      <c r="F36" s="178">
        <f t="shared" si="0"/>
        <v>0</v>
      </c>
      <c r="G36" s="178">
        <f t="shared" si="1"/>
        <v>0</v>
      </c>
      <c r="H36" s="179"/>
      <c r="I36" s="178">
        <f t="shared" si="2"/>
        <v>0</v>
      </c>
      <c r="J36" s="179"/>
      <c r="K36" s="178">
        <f t="shared" si="3"/>
        <v>0</v>
      </c>
      <c r="L36" s="178">
        <v>0</v>
      </c>
      <c r="M36" s="178">
        <f t="shared" si="4"/>
        <v>0</v>
      </c>
      <c r="N36" s="180">
        <v>0</v>
      </c>
      <c r="O36" s="180">
        <f t="shared" si="5"/>
        <v>0</v>
      </c>
      <c r="P36" s="180">
        <v>0</v>
      </c>
      <c r="Q36" s="180">
        <f t="shared" si="6"/>
        <v>0</v>
      </c>
      <c r="R36" s="180"/>
      <c r="S36" s="180"/>
      <c r="T36" s="181">
        <v>6.2E-2</v>
      </c>
      <c r="U36" s="180">
        <f t="shared" si="7"/>
        <v>0.06</v>
      </c>
      <c r="V36" s="182"/>
      <c r="W36" s="182"/>
      <c r="X36" s="182"/>
      <c r="Y36" s="182"/>
      <c r="Z36" s="182"/>
      <c r="AA36" s="182"/>
      <c r="AB36" s="182"/>
      <c r="AC36" s="182"/>
      <c r="AD36" s="182"/>
      <c r="AE36" s="182" t="s">
        <v>103</v>
      </c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</row>
    <row r="37" spans="1:60" outlineLevel="1" x14ac:dyDescent="0.2">
      <c r="A37" s="174">
        <v>29</v>
      </c>
      <c r="B37" s="174" t="s">
        <v>141</v>
      </c>
      <c r="C37" s="175" t="s">
        <v>142</v>
      </c>
      <c r="D37" s="176" t="s">
        <v>143</v>
      </c>
      <c r="E37" s="177">
        <v>1.57</v>
      </c>
      <c r="F37" s="178">
        <f t="shared" si="0"/>
        <v>0</v>
      </c>
      <c r="G37" s="178">
        <f t="shared" si="1"/>
        <v>0</v>
      </c>
      <c r="H37" s="179"/>
      <c r="I37" s="178">
        <f t="shared" si="2"/>
        <v>0</v>
      </c>
      <c r="J37" s="179"/>
      <c r="K37" s="178">
        <f t="shared" si="3"/>
        <v>0</v>
      </c>
      <c r="L37" s="178">
        <v>0</v>
      </c>
      <c r="M37" s="178">
        <f t="shared" si="4"/>
        <v>0</v>
      </c>
      <c r="N37" s="180">
        <v>0</v>
      </c>
      <c r="O37" s="180">
        <f t="shared" si="5"/>
        <v>0</v>
      </c>
      <c r="P37" s="180">
        <v>0</v>
      </c>
      <c r="Q37" s="180">
        <f t="shared" si="6"/>
        <v>0</v>
      </c>
      <c r="R37" s="180"/>
      <c r="S37" s="180"/>
      <c r="T37" s="181">
        <v>12.207000000000001</v>
      </c>
      <c r="U37" s="180">
        <f t="shared" si="7"/>
        <v>19.16</v>
      </c>
      <c r="V37" s="182"/>
      <c r="W37" s="182"/>
      <c r="X37" s="182"/>
      <c r="Y37" s="182"/>
      <c r="Z37" s="182"/>
      <c r="AA37" s="182"/>
      <c r="AB37" s="182"/>
      <c r="AC37" s="182"/>
      <c r="AD37" s="182"/>
      <c r="AE37" s="182" t="s">
        <v>103</v>
      </c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</row>
    <row r="38" spans="1:60" x14ac:dyDescent="0.2">
      <c r="A38" s="183" t="s">
        <v>98</v>
      </c>
      <c r="B38" s="183" t="s">
        <v>57</v>
      </c>
      <c r="C38" s="184" t="s">
        <v>58</v>
      </c>
      <c r="D38" s="185"/>
      <c r="E38" s="186"/>
      <c r="F38" s="187"/>
      <c r="G38" s="187">
        <f>SUMIF(AE39:AE46,"&lt;&gt;NOR",G39:G46)</f>
        <v>0</v>
      </c>
      <c r="H38" s="187"/>
      <c r="I38" s="187">
        <f>SUM(I39:I46)</f>
        <v>0</v>
      </c>
      <c r="J38" s="187"/>
      <c r="K38" s="187">
        <f>SUM(K39:K46)</f>
        <v>0</v>
      </c>
      <c r="L38" s="187"/>
      <c r="M38" s="187">
        <f>SUM(M39:M46)</f>
        <v>0</v>
      </c>
      <c r="N38" s="188"/>
      <c r="O38" s="188">
        <f>SUM(O39:O46)</f>
        <v>0.20600000000000002</v>
      </c>
      <c r="P38" s="188"/>
      <c r="Q38" s="188">
        <f>SUM(Q39:Q46)</f>
        <v>7.7420000000000003E-2</v>
      </c>
      <c r="R38" s="188"/>
      <c r="S38" s="188"/>
      <c r="T38" s="189"/>
      <c r="U38" s="188">
        <f>SUM(U39:U46)</f>
        <v>13.86</v>
      </c>
      <c r="AE38" t="s">
        <v>99</v>
      </c>
    </row>
    <row r="39" spans="1:60" ht="22.5" outlineLevel="1" x14ac:dyDescent="0.2">
      <c r="A39" s="174">
        <v>30</v>
      </c>
      <c r="B39" s="174" t="s">
        <v>144</v>
      </c>
      <c r="C39" s="175" t="s">
        <v>145</v>
      </c>
      <c r="D39" s="176" t="s">
        <v>102</v>
      </c>
      <c r="E39" s="177">
        <v>1</v>
      </c>
      <c r="F39" s="178">
        <f t="shared" ref="F39:F46" si="8">H39+J39</f>
        <v>0</v>
      </c>
      <c r="G39" s="178">
        <f t="shared" ref="G39:G46" si="9">ROUND(E39*F39,2)</f>
        <v>0</v>
      </c>
      <c r="H39" s="179"/>
      <c r="I39" s="178">
        <f t="shared" ref="I39:I46" si="10">ROUND(E39*H39,2)</f>
        <v>0</v>
      </c>
      <c r="J39" s="179"/>
      <c r="K39" s="178">
        <f t="shared" ref="K39:K46" si="11">ROUND(E39*J39,2)</f>
        <v>0</v>
      </c>
      <c r="L39" s="178">
        <v>0</v>
      </c>
      <c r="M39" s="178">
        <f t="shared" ref="M39:M46" si="12">G39*(1+L39/100)</f>
        <v>0</v>
      </c>
      <c r="N39" s="180">
        <v>8.5000000000000006E-2</v>
      </c>
      <c r="O39" s="180">
        <f t="shared" ref="O39:O46" si="13">ROUND(E39*N39,5)</f>
        <v>8.5000000000000006E-2</v>
      </c>
      <c r="P39" s="180">
        <v>0</v>
      </c>
      <c r="Q39" s="180">
        <f t="shared" ref="Q39:Q46" si="14">ROUND(E39*P39,5)</f>
        <v>0</v>
      </c>
      <c r="R39" s="180"/>
      <c r="S39" s="180"/>
      <c r="T39" s="181">
        <v>3.4119999999999999</v>
      </c>
      <c r="U39" s="180">
        <f t="shared" ref="U39:U46" si="15">ROUND(E39*T39,2)</f>
        <v>3.41</v>
      </c>
      <c r="V39" s="182"/>
      <c r="W39" s="182"/>
      <c r="X39" s="182"/>
      <c r="Y39" s="182"/>
      <c r="Z39" s="182"/>
      <c r="AA39" s="182"/>
      <c r="AB39" s="182"/>
      <c r="AC39" s="182"/>
      <c r="AD39" s="182"/>
      <c r="AE39" s="182" t="s">
        <v>103</v>
      </c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</row>
    <row r="40" spans="1:60" outlineLevel="1" x14ac:dyDescent="0.2">
      <c r="A40" s="174">
        <v>31</v>
      </c>
      <c r="B40" s="174" t="s">
        <v>104</v>
      </c>
      <c r="C40" s="175" t="s">
        <v>146</v>
      </c>
      <c r="D40" s="176" t="s">
        <v>113</v>
      </c>
      <c r="E40" s="177">
        <v>1</v>
      </c>
      <c r="F40" s="178">
        <f t="shared" si="8"/>
        <v>0</v>
      </c>
      <c r="G40" s="178">
        <f t="shared" si="9"/>
        <v>0</v>
      </c>
      <c r="H40" s="179"/>
      <c r="I40" s="178">
        <f t="shared" si="10"/>
        <v>0</v>
      </c>
      <c r="J40" s="179"/>
      <c r="K40" s="178">
        <f t="shared" si="11"/>
        <v>0</v>
      </c>
      <c r="L40" s="178">
        <v>0</v>
      </c>
      <c r="M40" s="178">
        <f t="shared" si="12"/>
        <v>0</v>
      </c>
      <c r="N40" s="180">
        <v>8.5000000000000006E-2</v>
      </c>
      <c r="O40" s="180">
        <f t="shared" si="13"/>
        <v>8.5000000000000006E-2</v>
      </c>
      <c r="P40" s="180">
        <v>0</v>
      </c>
      <c r="Q40" s="180">
        <f t="shared" si="14"/>
        <v>0</v>
      </c>
      <c r="R40" s="180"/>
      <c r="S40" s="180"/>
      <c r="T40" s="181">
        <v>3.4119999999999999</v>
      </c>
      <c r="U40" s="180">
        <f t="shared" si="15"/>
        <v>3.41</v>
      </c>
      <c r="V40" s="182"/>
      <c r="W40" s="182"/>
      <c r="X40" s="182"/>
      <c r="Y40" s="182"/>
      <c r="Z40" s="182"/>
      <c r="AA40" s="182"/>
      <c r="AB40" s="182"/>
      <c r="AC40" s="182"/>
      <c r="AD40" s="182"/>
      <c r="AE40" s="182" t="s">
        <v>103</v>
      </c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</row>
    <row r="41" spans="1:60" outlineLevel="1" x14ac:dyDescent="0.2">
      <c r="A41" s="174">
        <v>32</v>
      </c>
      <c r="B41" s="174" t="s">
        <v>104</v>
      </c>
      <c r="C41" s="175" t="s">
        <v>147</v>
      </c>
      <c r="D41" s="176" t="s">
        <v>113</v>
      </c>
      <c r="E41" s="177">
        <v>1</v>
      </c>
      <c r="F41" s="178">
        <f t="shared" si="8"/>
        <v>0</v>
      </c>
      <c r="G41" s="178">
        <f t="shared" si="9"/>
        <v>0</v>
      </c>
      <c r="H41" s="179"/>
      <c r="I41" s="178">
        <f t="shared" si="10"/>
        <v>0</v>
      </c>
      <c r="J41" s="179"/>
      <c r="K41" s="178">
        <f t="shared" si="11"/>
        <v>0</v>
      </c>
      <c r="L41" s="178">
        <v>0</v>
      </c>
      <c r="M41" s="178">
        <f t="shared" si="12"/>
        <v>0</v>
      </c>
      <c r="N41" s="180">
        <v>2.3E-2</v>
      </c>
      <c r="O41" s="180">
        <f t="shared" si="13"/>
        <v>2.3E-2</v>
      </c>
      <c r="P41" s="180">
        <v>0</v>
      </c>
      <c r="Q41" s="180">
        <f t="shared" si="14"/>
        <v>0</v>
      </c>
      <c r="R41" s="180"/>
      <c r="S41" s="180"/>
      <c r="T41" s="181">
        <v>3.4119999999999999</v>
      </c>
      <c r="U41" s="180">
        <f t="shared" si="15"/>
        <v>3.41</v>
      </c>
      <c r="V41" s="182"/>
      <c r="W41" s="182"/>
      <c r="X41" s="182"/>
      <c r="Y41" s="182"/>
      <c r="Z41" s="182"/>
      <c r="AA41" s="182"/>
      <c r="AB41" s="182"/>
      <c r="AC41" s="182"/>
      <c r="AD41" s="182"/>
      <c r="AE41" s="182" t="s">
        <v>103</v>
      </c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</row>
    <row r="42" spans="1:60" outlineLevel="1" x14ac:dyDescent="0.2">
      <c r="A42" s="174">
        <v>33</v>
      </c>
      <c r="B42" s="174" t="s">
        <v>148</v>
      </c>
      <c r="C42" s="175" t="s">
        <v>149</v>
      </c>
      <c r="D42" s="176" t="s">
        <v>113</v>
      </c>
      <c r="E42" s="177">
        <v>1</v>
      </c>
      <c r="F42" s="178">
        <f t="shared" si="8"/>
        <v>0</v>
      </c>
      <c r="G42" s="178">
        <f t="shared" si="9"/>
        <v>0</v>
      </c>
      <c r="H42" s="179"/>
      <c r="I42" s="178">
        <f t="shared" si="10"/>
        <v>0</v>
      </c>
      <c r="J42" s="179"/>
      <c r="K42" s="178">
        <f t="shared" si="11"/>
        <v>0</v>
      </c>
      <c r="L42" s="178">
        <v>0</v>
      </c>
      <c r="M42" s="178">
        <f t="shared" si="12"/>
        <v>0</v>
      </c>
      <c r="N42" s="180">
        <v>0</v>
      </c>
      <c r="O42" s="180">
        <f t="shared" si="13"/>
        <v>0</v>
      </c>
      <c r="P42" s="180">
        <v>0</v>
      </c>
      <c r="Q42" s="180">
        <f t="shared" si="14"/>
        <v>0</v>
      </c>
      <c r="R42" s="180"/>
      <c r="S42" s="180"/>
      <c r="T42" s="181">
        <v>0.86</v>
      </c>
      <c r="U42" s="180">
        <f t="shared" si="15"/>
        <v>0.86</v>
      </c>
      <c r="V42" s="182"/>
      <c r="W42" s="182"/>
      <c r="X42" s="182"/>
      <c r="Y42" s="182"/>
      <c r="Z42" s="182"/>
      <c r="AA42" s="182"/>
      <c r="AB42" s="182"/>
      <c r="AC42" s="182"/>
      <c r="AD42" s="182"/>
      <c r="AE42" s="182" t="s">
        <v>103</v>
      </c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</row>
    <row r="43" spans="1:60" outlineLevel="1" x14ac:dyDescent="0.2">
      <c r="A43" s="174">
        <v>34</v>
      </c>
      <c r="B43" s="174" t="s">
        <v>150</v>
      </c>
      <c r="C43" s="175" t="s">
        <v>151</v>
      </c>
      <c r="D43" s="176" t="s">
        <v>135</v>
      </c>
      <c r="E43" s="177">
        <v>1</v>
      </c>
      <c r="F43" s="178">
        <f t="shared" si="8"/>
        <v>0</v>
      </c>
      <c r="G43" s="178">
        <f t="shared" si="9"/>
        <v>0</v>
      </c>
      <c r="H43" s="179"/>
      <c r="I43" s="178">
        <f t="shared" si="10"/>
        <v>0</v>
      </c>
      <c r="J43" s="179"/>
      <c r="K43" s="178">
        <f t="shared" si="11"/>
        <v>0</v>
      </c>
      <c r="L43" s="178">
        <v>0</v>
      </c>
      <c r="M43" s="178">
        <f t="shared" si="12"/>
        <v>0</v>
      </c>
      <c r="N43" s="180">
        <v>0</v>
      </c>
      <c r="O43" s="180">
        <f t="shared" si="13"/>
        <v>0</v>
      </c>
      <c r="P43" s="180">
        <v>7.7420000000000003E-2</v>
      </c>
      <c r="Q43" s="180">
        <f t="shared" si="14"/>
        <v>7.7420000000000003E-2</v>
      </c>
      <c r="R43" s="180"/>
      <c r="S43" s="180"/>
      <c r="T43" s="181">
        <v>0.18</v>
      </c>
      <c r="U43" s="180">
        <f t="shared" si="15"/>
        <v>0.18</v>
      </c>
      <c r="V43" s="182"/>
      <c r="W43" s="182"/>
      <c r="X43" s="182"/>
      <c r="Y43" s="182"/>
      <c r="Z43" s="182"/>
      <c r="AA43" s="182"/>
      <c r="AB43" s="182"/>
      <c r="AC43" s="182"/>
      <c r="AD43" s="182"/>
      <c r="AE43" s="182" t="s">
        <v>103</v>
      </c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2"/>
      <c r="AY43" s="182"/>
      <c r="AZ43" s="182"/>
      <c r="BA43" s="182"/>
      <c r="BB43" s="182"/>
      <c r="BC43" s="182"/>
      <c r="BD43" s="182"/>
      <c r="BE43" s="182"/>
      <c r="BF43" s="182"/>
      <c r="BG43" s="182"/>
      <c r="BH43" s="182"/>
    </row>
    <row r="44" spans="1:60" outlineLevel="1" x14ac:dyDescent="0.2">
      <c r="A44" s="174">
        <v>35</v>
      </c>
      <c r="B44" s="174" t="s">
        <v>152</v>
      </c>
      <c r="C44" s="175" t="s">
        <v>153</v>
      </c>
      <c r="D44" s="176" t="s">
        <v>102</v>
      </c>
      <c r="E44" s="177">
        <v>2</v>
      </c>
      <c r="F44" s="178">
        <f t="shared" si="8"/>
        <v>0</v>
      </c>
      <c r="G44" s="178">
        <f t="shared" si="9"/>
        <v>0</v>
      </c>
      <c r="H44" s="179"/>
      <c r="I44" s="178">
        <f t="shared" si="10"/>
        <v>0</v>
      </c>
      <c r="J44" s="179"/>
      <c r="K44" s="178">
        <f t="shared" si="11"/>
        <v>0</v>
      </c>
      <c r="L44" s="178">
        <v>0</v>
      </c>
      <c r="M44" s="178">
        <f t="shared" si="12"/>
        <v>0</v>
      </c>
      <c r="N44" s="180">
        <v>3.0000000000000001E-3</v>
      </c>
      <c r="O44" s="180">
        <f t="shared" si="13"/>
        <v>6.0000000000000001E-3</v>
      </c>
      <c r="P44" s="180">
        <v>0</v>
      </c>
      <c r="Q44" s="180">
        <f t="shared" si="14"/>
        <v>0</v>
      </c>
      <c r="R44" s="180"/>
      <c r="S44" s="180"/>
      <c r="T44" s="181">
        <v>0.28100000000000003</v>
      </c>
      <c r="U44" s="180">
        <f t="shared" si="15"/>
        <v>0.56000000000000005</v>
      </c>
      <c r="V44" s="182"/>
      <c r="W44" s="182"/>
      <c r="X44" s="182"/>
      <c r="Y44" s="182"/>
      <c r="Z44" s="182"/>
      <c r="AA44" s="182"/>
      <c r="AB44" s="182"/>
      <c r="AC44" s="182"/>
      <c r="AD44" s="182"/>
      <c r="AE44" s="182" t="s">
        <v>103</v>
      </c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182"/>
      <c r="BC44" s="182"/>
      <c r="BD44" s="182"/>
      <c r="BE44" s="182"/>
      <c r="BF44" s="182"/>
      <c r="BG44" s="182"/>
      <c r="BH44" s="182"/>
    </row>
    <row r="45" spans="1:60" outlineLevel="1" x14ac:dyDescent="0.2">
      <c r="A45" s="174">
        <v>36</v>
      </c>
      <c r="B45" s="174" t="s">
        <v>154</v>
      </c>
      <c r="C45" s="175" t="s">
        <v>155</v>
      </c>
      <c r="D45" s="176" t="s">
        <v>102</v>
      </c>
      <c r="E45" s="177">
        <v>2</v>
      </c>
      <c r="F45" s="178">
        <f t="shared" si="8"/>
        <v>0</v>
      </c>
      <c r="G45" s="178">
        <f t="shared" si="9"/>
        <v>0</v>
      </c>
      <c r="H45" s="179"/>
      <c r="I45" s="178">
        <f t="shared" si="10"/>
        <v>0</v>
      </c>
      <c r="J45" s="179"/>
      <c r="K45" s="178">
        <f t="shared" si="11"/>
        <v>0</v>
      </c>
      <c r="L45" s="178">
        <v>0</v>
      </c>
      <c r="M45" s="178">
        <f t="shared" si="12"/>
        <v>0</v>
      </c>
      <c r="N45" s="180">
        <v>3.5000000000000001E-3</v>
      </c>
      <c r="O45" s="180">
        <f t="shared" si="13"/>
        <v>7.0000000000000001E-3</v>
      </c>
      <c r="P45" s="180">
        <v>0</v>
      </c>
      <c r="Q45" s="180">
        <f t="shared" si="14"/>
        <v>0</v>
      </c>
      <c r="R45" s="180"/>
      <c r="S45" s="180"/>
      <c r="T45" s="181">
        <v>0.59299999999999997</v>
      </c>
      <c r="U45" s="180">
        <f t="shared" si="15"/>
        <v>1.19</v>
      </c>
      <c r="V45" s="182"/>
      <c r="W45" s="182"/>
      <c r="X45" s="182"/>
      <c r="Y45" s="182"/>
      <c r="Z45" s="182"/>
      <c r="AA45" s="182"/>
      <c r="AB45" s="182"/>
      <c r="AC45" s="182"/>
      <c r="AD45" s="182"/>
      <c r="AE45" s="182" t="s">
        <v>103</v>
      </c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</row>
    <row r="46" spans="1:60" outlineLevel="1" x14ac:dyDescent="0.2">
      <c r="A46" s="174">
        <v>37</v>
      </c>
      <c r="B46" s="174" t="s">
        <v>156</v>
      </c>
      <c r="C46" s="175" t="s">
        <v>157</v>
      </c>
      <c r="D46" s="176" t="s">
        <v>143</v>
      </c>
      <c r="E46" s="177">
        <v>0.20599999999999999</v>
      </c>
      <c r="F46" s="178">
        <f t="shared" si="8"/>
        <v>0</v>
      </c>
      <c r="G46" s="178">
        <f t="shared" si="9"/>
        <v>0</v>
      </c>
      <c r="H46" s="179"/>
      <c r="I46" s="178">
        <f t="shared" si="10"/>
        <v>0</v>
      </c>
      <c r="J46" s="179"/>
      <c r="K46" s="178">
        <f t="shared" si="11"/>
        <v>0</v>
      </c>
      <c r="L46" s="178">
        <v>0</v>
      </c>
      <c r="M46" s="178">
        <f t="shared" si="12"/>
        <v>0</v>
      </c>
      <c r="N46" s="180">
        <v>0</v>
      </c>
      <c r="O46" s="180">
        <f t="shared" si="13"/>
        <v>0</v>
      </c>
      <c r="P46" s="180">
        <v>0</v>
      </c>
      <c r="Q46" s="180">
        <f t="shared" si="14"/>
        <v>0</v>
      </c>
      <c r="R46" s="180"/>
      <c r="S46" s="180"/>
      <c r="T46" s="181">
        <v>4.093</v>
      </c>
      <c r="U46" s="180">
        <f t="shared" si="15"/>
        <v>0.84</v>
      </c>
      <c r="V46" s="182"/>
      <c r="W46" s="182"/>
      <c r="X46" s="182"/>
      <c r="Y46" s="182"/>
      <c r="Z46" s="182"/>
      <c r="AA46" s="182"/>
      <c r="AB46" s="182"/>
      <c r="AC46" s="182"/>
      <c r="AD46" s="182"/>
      <c r="AE46" s="182" t="s">
        <v>103</v>
      </c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2"/>
      <c r="BD46" s="182"/>
      <c r="BE46" s="182"/>
      <c r="BF46" s="182"/>
      <c r="BG46" s="182"/>
      <c r="BH46" s="182"/>
    </row>
    <row r="47" spans="1:60" x14ac:dyDescent="0.2">
      <c r="A47" s="183" t="s">
        <v>98</v>
      </c>
      <c r="B47" s="183" t="s">
        <v>59</v>
      </c>
      <c r="C47" s="184" t="s">
        <v>60</v>
      </c>
      <c r="D47" s="185"/>
      <c r="E47" s="186"/>
      <c r="F47" s="187"/>
      <c r="G47" s="187">
        <f>SUMIF(AE48:AE63,"&lt;&gt;NOR",G48:G63)</f>
        <v>0</v>
      </c>
      <c r="H47" s="187"/>
      <c r="I47" s="187">
        <f>SUM(I48:I63)</f>
        <v>0</v>
      </c>
      <c r="J47" s="187"/>
      <c r="K47" s="187">
        <f>SUM(K48:K63)</f>
        <v>0</v>
      </c>
      <c r="L47" s="187"/>
      <c r="M47" s="187">
        <f>SUM(M48:M63)</f>
        <v>0</v>
      </c>
      <c r="N47" s="188"/>
      <c r="O47" s="188">
        <f>SUM(O48:O63)</f>
        <v>0.21460000000000001</v>
      </c>
      <c r="P47" s="188"/>
      <c r="Q47" s="188">
        <f>SUM(Q48:Q63)</f>
        <v>0</v>
      </c>
      <c r="R47" s="188"/>
      <c r="S47" s="188"/>
      <c r="T47" s="189"/>
      <c r="U47" s="188">
        <f>SUM(U48:U63)</f>
        <v>23.990000000000002</v>
      </c>
      <c r="AE47" t="s">
        <v>99</v>
      </c>
    </row>
    <row r="48" spans="1:60" outlineLevel="1" x14ac:dyDescent="0.2">
      <c r="A48" s="174">
        <v>38</v>
      </c>
      <c r="B48" s="174" t="s">
        <v>158</v>
      </c>
      <c r="C48" s="175" t="s">
        <v>159</v>
      </c>
      <c r="D48" s="176" t="s">
        <v>135</v>
      </c>
      <c r="E48" s="177">
        <v>1</v>
      </c>
      <c r="F48" s="178">
        <f t="shared" ref="F48:F63" si="16">H48+J48</f>
        <v>0</v>
      </c>
      <c r="G48" s="178">
        <f t="shared" ref="G48:G63" si="17">ROUND(E48*F48,2)</f>
        <v>0</v>
      </c>
      <c r="H48" s="179"/>
      <c r="I48" s="178">
        <f t="shared" ref="I48:I63" si="18">ROUND(E48*H48,2)</f>
        <v>0</v>
      </c>
      <c r="J48" s="179"/>
      <c r="K48" s="178">
        <f t="shared" ref="K48:K63" si="19">ROUND(E48*J48,2)</f>
        <v>0</v>
      </c>
      <c r="L48" s="178">
        <v>0</v>
      </c>
      <c r="M48" s="178">
        <f t="shared" ref="M48:M63" si="20">G48*(1+L48/100)</f>
        <v>0</v>
      </c>
      <c r="N48" s="180">
        <v>7.6E-3</v>
      </c>
      <c r="O48" s="180">
        <f t="shared" ref="O48:O63" si="21">ROUND(E48*N48,5)</f>
        <v>7.6E-3</v>
      </c>
      <c r="P48" s="180">
        <v>0</v>
      </c>
      <c r="Q48" s="180">
        <f t="shared" ref="Q48:Q63" si="22">ROUND(E48*P48,5)</f>
        <v>0</v>
      </c>
      <c r="R48" s="180"/>
      <c r="S48" s="180"/>
      <c r="T48" s="181">
        <v>0.748</v>
      </c>
      <c r="U48" s="180">
        <f t="shared" ref="U48:U63" si="23">ROUND(E48*T48,2)</f>
        <v>0.75</v>
      </c>
      <c r="V48" s="182"/>
      <c r="W48" s="182"/>
      <c r="X48" s="182"/>
      <c r="Y48" s="182"/>
      <c r="Z48" s="182"/>
      <c r="AA48" s="182"/>
      <c r="AB48" s="182"/>
      <c r="AC48" s="182"/>
      <c r="AD48" s="182"/>
      <c r="AE48" s="182" t="s">
        <v>103</v>
      </c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</row>
    <row r="49" spans="1:60" outlineLevel="1" x14ac:dyDescent="0.2">
      <c r="A49" s="174">
        <v>39</v>
      </c>
      <c r="B49" s="174" t="s">
        <v>160</v>
      </c>
      <c r="C49" s="175" t="s">
        <v>161</v>
      </c>
      <c r="D49" s="176" t="s">
        <v>135</v>
      </c>
      <c r="E49" s="177">
        <v>1</v>
      </c>
      <c r="F49" s="178">
        <f t="shared" si="16"/>
        <v>0</v>
      </c>
      <c r="G49" s="178">
        <f t="shared" si="17"/>
        <v>0</v>
      </c>
      <c r="H49" s="179"/>
      <c r="I49" s="178">
        <f t="shared" si="18"/>
        <v>0</v>
      </c>
      <c r="J49" s="179"/>
      <c r="K49" s="178">
        <f t="shared" si="19"/>
        <v>0</v>
      </c>
      <c r="L49" s="178">
        <v>0</v>
      </c>
      <c r="M49" s="178">
        <f t="shared" si="20"/>
        <v>0</v>
      </c>
      <c r="N49" s="180">
        <v>1.223E-2</v>
      </c>
      <c r="O49" s="180">
        <f t="shared" si="21"/>
        <v>1.223E-2</v>
      </c>
      <c r="P49" s="180">
        <v>0</v>
      </c>
      <c r="Q49" s="180">
        <f t="shared" si="22"/>
        <v>0</v>
      </c>
      <c r="R49" s="180"/>
      <c r="S49" s="180"/>
      <c r="T49" s="181">
        <v>0.58099999999999996</v>
      </c>
      <c r="U49" s="180">
        <f t="shared" si="23"/>
        <v>0.57999999999999996</v>
      </c>
      <c r="V49" s="182"/>
      <c r="W49" s="182"/>
      <c r="X49" s="182"/>
      <c r="Y49" s="182"/>
      <c r="Z49" s="182"/>
      <c r="AA49" s="182"/>
      <c r="AB49" s="182"/>
      <c r="AC49" s="182"/>
      <c r="AD49" s="182"/>
      <c r="AE49" s="182" t="s">
        <v>103</v>
      </c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</row>
    <row r="50" spans="1:60" outlineLevel="1" x14ac:dyDescent="0.2">
      <c r="A50" s="174">
        <v>40</v>
      </c>
      <c r="B50" s="174" t="s">
        <v>104</v>
      </c>
      <c r="C50" s="175" t="s">
        <v>162</v>
      </c>
      <c r="D50" s="176" t="s">
        <v>113</v>
      </c>
      <c r="E50" s="177">
        <v>3</v>
      </c>
      <c r="F50" s="178">
        <f t="shared" si="16"/>
        <v>0</v>
      </c>
      <c r="G50" s="178">
        <f t="shared" si="17"/>
        <v>0</v>
      </c>
      <c r="H50" s="179"/>
      <c r="I50" s="178">
        <f t="shared" si="18"/>
        <v>0</v>
      </c>
      <c r="J50" s="179"/>
      <c r="K50" s="178">
        <f t="shared" si="19"/>
        <v>0</v>
      </c>
      <c r="L50" s="178">
        <v>0</v>
      </c>
      <c r="M50" s="178">
        <f t="shared" si="20"/>
        <v>0</v>
      </c>
      <c r="N50" s="180">
        <v>1E-3</v>
      </c>
      <c r="O50" s="180">
        <f t="shared" si="21"/>
        <v>3.0000000000000001E-3</v>
      </c>
      <c r="P50" s="180">
        <v>0</v>
      </c>
      <c r="Q50" s="180">
        <f t="shared" si="22"/>
        <v>0</v>
      </c>
      <c r="R50" s="180"/>
      <c r="S50" s="180"/>
      <c r="T50" s="181">
        <v>0.58099999999999996</v>
      </c>
      <c r="U50" s="180">
        <f t="shared" si="23"/>
        <v>1.74</v>
      </c>
      <c r="V50" s="182"/>
      <c r="W50" s="182"/>
      <c r="X50" s="182"/>
      <c r="Y50" s="182"/>
      <c r="Z50" s="182"/>
      <c r="AA50" s="182"/>
      <c r="AB50" s="182"/>
      <c r="AC50" s="182"/>
      <c r="AD50" s="182"/>
      <c r="AE50" s="182" t="s">
        <v>103</v>
      </c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</row>
    <row r="51" spans="1:60" outlineLevel="1" x14ac:dyDescent="0.2">
      <c r="A51" s="174">
        <v>41</v>
      </c>
      <c r="B51" s="174" t="s">
        <v>163</v>
      </c>
      <c r="C51" s="175" t="s">
        <v>164</v>
      </c>
      <c r="D51" s="176" t="s">
        <v>135</v>
      </c>
      <c r="E51" s="177">
        <v>2</v>
      </c>
      <c r="F51" s="178">
        <f t="shared" si="16"/>
        <v>0</v>
      </c>
      <c r="G51" s="178">
        <f t="shared" si="17"/>
        <v>0</v>
      </c>
      <c r="H51" s="179"/>
      <c r="I51" s="178">
        <f t="shared" si="18"/>
        <v>0</v>
      </c>
      <c r="J51" s="179"/>
      <c r="K51" s="178">
        <f t="shared" si="19"/>
        <v>0</v>
      </c>
      <c r="L51" s="178">
        <v>0</v>
      </c>
      <c r="M51" s="178">
        <f t="shared" si="20"/>
        <v>0</v>
      </c>
      <c r="N51" s="180">
        <v>1.455E-2</v>
      </c>
      <c r="O51" s="180">
        <f t="shared" si="21"/>
        <v>2.9100000000000001E-2</v>
      </c>
      <c r="P51" s="180">
        <v>0</v>
      </c>
      <c r="Q51" s="180">
        <f t="shared" si="22"/>
        <v>0</v>
      </c>
      <c r="R51" s="180"/>
      <c r="S51" s="180"/>
      <c r="T51" s="181">
        <v>0.78400000000000003</v>
      </c>
      <c r="U51" s="180">
        <f t="shared" si="23"/>
        <v>1.57</v>
      </c>
      <c r="V51" s="182"/>
      <c r="W51" s="182"/>
      <c r="X51" s="182"/>
      <c r="Y51" s="182"/>
      <c r="Z51" s="182"/>
      <c r="AA51" s="182"/>
      <c r="AB51" s="182"/>
      <c r="AC51" s="182"/>
      <c r="AD51" s="182"/>
      <c r="AE51" s="182" t="s">
        <v>103</v>
      </c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</row>
    <row r="52" spans="1:60" outlineLevel="1" x14ac:dyDescent="0.2">
      <c r="A52" s="174">
        <v>42</v>
      </c>
      <c r="B52" s="174" t="s">
        <v>165</v>
      </c>
      <c r="C52" s="175" t="s">
        <v>166</v>
      </c>
      <c r="D52" s="176" t="s">
        <v>135</v>
      </c>
      <c r="E52" s="177">
        <v>4</v>
      </c>
      <c r="F52" s="178">
        <f t="shared" si="16"/>
        <v>0</v>
      </c>
      <c r="G52" s="178">
        <f t="shared" si="17"/>
        <v>0</v>
      </c>
      <c r="H52" s="179"/>
      <c r="I52" s="178">
        <f t="shared" si="18"/>
        <v>0</v>
      </c>
      <c r="J52" s="179"/>
      <c r="K52" s="178">
        <f t="shared" si="19"/>
        <v>0</v>
      </c>
      <c r="L52" s="178">
        <v>0</v>
      </c>
      <c r="M52" s="178">
        <f t="shared" si="20"/>
        <v>0</v>
      </c>
      <c r="N52" s="180">
        <v>1.4800000000000001E-2</v>
      </c>
      <c r="O52" s="180">
        <f t="shared" si="21"/>
        <v>5.9200000000000003E-2</v>
      </c>
      <c r="P52" s="180">
        <v>0</v>
      </c>
      <c r="Q52" s="180">
        <f t="shared" si="22"/>
        <v>0</v>
      </c>
      <c r="R52" s="180"/>
      <c r="S52" s="180"/>
      <c r="T52" s="181">
        <v>0.753</v>
      </c>
      <c r="U52" s="180">
        <f t="shared" si="23"/>
        <v>3.01</v>
      </c>
      <c r="V52" s="182"/>
      <c r="W52" s="182"/>
      <c r="X52" s="182"/>
      <c r="Y52" s="182"/>
      <c r="Z52" s="182"/>
      <c r="AA52" s="182"/>
      <c r="AB52" s="182"/>
      <c r="AC52" s="182"/>
      <c r="AD52" s="182"/>
      <c r="AE52" s="182" t="s">
        <v>103</v>
      </c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182"/>
      <c r="BC52" s="182"/>
      <c r="BD52" s="182"/>
      <c r="BE52" s="182"/>
      <c r="BF52" s="182"/>
      <c r="BG52" s="182"/>
      <c r="BH52" s="182"/>
    </row>
    <row r="53" spans="1:60" outlineLevel="1" x14ac:dyDescent="0.2">
      <c r="A53" s="174">
        <v>43</v>
      </c>
      <c r="B53" s="174" t="s">
        <v>167</v>
      </c>
      <c r="C53" s="175" t="s">
        <v>168</v>
      </c>
      <c r="D53" s="176" t="s">
        <v>135</v>
      </c>
      <c r="E53" s="177">
        <v>1</v>
      </c>
      <c r="F53" s="178">
        <f t="shared" si="16"/>
        <v>0</v>
      </c>
      <c r="G53" s="178">
        <f t="shared" si="17"/>
        <v>0</v>
      </c>
      <c r="H53" s="179"/>
      <c r="I53" s="178">
        <f t="shared" si="18"/>
        <v>0</v>
      </c>
      <c r="J53" s="179"/>
      <c r="K53" s="178">
        <f t="shared" si="19"/>
        <v>0</v>
      </c>
      <c r="L53" s="178">
        <v>0</v>
      </c>
      <c r="M53" s="178">
        <f t="shared" si="20"/>
        <v>0</v>
      </c>
      <c r="N53" s="180">
        <v>1.06E-3</v>
      </c>
      <c r="O53" s="180">
        <f t="shared" si="21"/>
        <v>1.06E-3</v>
      </c>
      <c r="P53" s="180">
        <v>0</v>
      </c>
      <c r="Q53" s="180">
        <f t="shared" si="22"/>
        <v>0</v>
      </c>
      <c r="R53" s="180"/>
      <c r="S53" s="180"/>
      <c r="T53" s="181">
        <v>0.33262999999999998</v>
      </c>
      <c r="U53" s="180">
        <f t="shared" si="23"/>
        <v>0.33</v>
      </c>
      <c r="V53" s="182"/>
      <c r="W53" s="182"/>
      <c r="X53" s="182"/>
      <c r="Y53" s="182"/>
      <c r="Z53" s="182"/>
      <c r="AA53" s="182"/>
      <c r="AB53" s="182"/>
      <c r="AC53" s="182"/>
      <c r="AD53" s="182"/>
      <c r="AE53" s="182" t="s">
        <v>103</v>
      </c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</row>
    <row r="54" spans="1:60" outlineLevel="1" x14ac:dyDescent="0.2">
      <c r="A54" s="174">
        <v>44</v>
      </c>
      <c r="B54" s="174" t="s">
        <v>169</v>
      </c>
      <c r="C54" s="175" t="s">
        <v>170</v>
      </c>
      <c r="D54" s="176" t="s">
        <v>135</v>
      </c>
      <c r="E54" s="177">
        <v>7</v>
      </c>
      <c r="F54" s="178">
        <f t="shared" si="16"/>
        <v>0</v>
      </c>
      <c r="G54" s="178">
        <f t="shared" si="17"/>
        <v>0</v>
      </c>
      <c r="H54" s="179"/>
      <c r="I54" s="178">
        <f t="shared" si="18"/>
        <v>0</v>
      </c>
      <c r="J54" s="179"/>
      <c r="K54" s="178">
        <f t="shared" si="19"/>
        <v>0</v>
      </c>
      <c r="L54" s="178">
        <v>0</v>
      </c>
      <c r="M54" s="178">
        <f t="shared" si="20"/>
        <v>0</v>
      </c>
      <c r="N54" s="180">
        <v>2E-3</v>
      </c>
      <c r="O54" s="180">
        <f t="shared" si="21"/>
        <v>1.4E-2</v>
      </c>
      <c r="P54" s="180">
        <v>0</v>
      </c>
      <c r="Q54" s="180">
        <f t="shared" si="22"/>
        <v>0</v>
      </c>
      <c r="R54" s="180"/>
      <c r="S54" s="180"/>
      <c r="T54" s="181">
        <v>0.37796999999999997</v>
      </c>
      <c r="U54" s="180">
        <f t="shared" si="23"/>
        <v>2.65</v>
      </c>
      <c r="V54" s="182"/>
      <c r="W54" s="182"/>
      <c r="X54" s="182"/>
      <c r="Y54" s="182"/>
      <c r="Z54" s="182"/>
      <c r="AA54" s="182"/>
      <c r="AB54" s="182"/>
      <c r="AC54" s="182"/>
      <c r="AD54" s="182"/>
      <c r="AE54" s="182" t="s">
        <v>103</v>
      </c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</row>
    <row r="55" spans="1:60" outlineLevel="1" x14ac:dyDescent="0.2">
      <c r="A55" s="174">
        <v>45</v>
      </c>
      <c r="B55" s="174" t="s">
        <v>171</v>
      </c>
      <c r="C55" s="175" t="s">
        <v>172</v>
      </c>
      <c r="D55" s="176" t="s">
        <v>135</v>
      </c>
      <c r="E55" s="177">
        <v>13</v>
      </c>
      <c r="F55" s="178">
        <f t="shared" si="16"/>
        <v>0</v>
      </c>
      <c r="G55" s="178">
        <f t="shared" si="17"/>
        <v>0</v>
      </c>
      <c r="H55" s="179"/>
      <c r="I55" s="178">
        <f t="shared" si="18"/>
        <v>0</v>
      </c>
      <c r="J55" s="179"/>
      <c r="K55" s="178">
        <f t="shared" si="19"/>
        <v>0</v>
      </c>
      <c r="L55" s="178">
        <v>0</v>
      </c>
      <c r="M55" s="178">
        <f t="shared" si="20"/>
        <v>0</v>
      </c>
      <c r="N55" s="180">
        <v>3.9899999999999996E-3</v>
      </c>
      <c r="O55" s="180">
        <f t="shared" si="21"/>
        <v>5.1869999999999999E-2</v>
      </c>
      <c r="P55" s="180">
        <v>0</v>
      </c>
      <c r="Q55" s="180">
        <f t="shared" si="22"/>
        <v>0</v>
      </c>
      <c r="R55" s="180"/>
      <c r="S55" s="180"/>
      <c r="T55" s="181">
        <v>0.54290000000000005</v>
      </c>
      <c r="U55" s="180">
        <f t="shared" si="23"/>
        <v>7.06</v>
      </c>
      <c r="V55" s="182"/>
      <c r="W55" s="182"/>
      <c r="X55" s="182"/>
      <c r="Y55" s="182"/>
      <c r="Z55" s="182"/>
      <c r="AA55" s="182"/>
      <c r="AB55" s="182"/>
      <c r="AC55" s="182"/>
      <c r="AD55" s="182"/>
      <c r="AE55" s="182" t="s">
        <v>103</v>
      </c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</row>
    <row r="56" spans="1:60" outlineLevel="1" x14ac:dyDescent="0.2">
      <c r="A56" s="174">
        <v>46</v>
      </c>
      <c r="B56" s="174" t="s">
        <v>173</v>
      </c>
      <c r="C56" s="175" t="s">
        <v>174</v>
      </c>
      <c r="D56" s="176" t="s">
        <v>135</v>
      </c>
      <c r="E56" s="177">
        <v>7</v>
      </c>
      <c r="F56" s="178">
        <f t="shared" si="16"/>
        <v>0</v>
      </c>
      <c r="G56" s="178">
        <f t="shared" si="17"/>
        <v>0</v>
      </c>
      <c r="H56" s="179"/>
      <c r="I56" s="178">
        <f t="shared" si="18"/>
        <v>0</v>
      </c>
      <c r="J56" s="179"/>
      <c r="K56" s="178">
        <f t="shared" si="19"/>
        <v>0</v>
      </c>
      <c r="L56" s="178">
        <v>0</v>
      </c>
      <c r="M56" s="178">
        <f t="shared" si="20"/>
        <v>0</v>
      </c>
      <c r="N56" s="180">
        <v>5.2199999999999998E-3</v>
      </c>
      <c r="O56" s="180">
        <f t="shared" si="21"/>
        <v>3.6540000000000003E-2</v>
      </c>
      <c r="P56" s="180">
        <v>0</v>
      </c>
      <c r="Q56" s="180">
        <f t="shared" si="22"/>
        <v>0</v>
      </c>
      <c r="R56" s="180"/>
      <c r="S56" s="180"/>
      <c r="T56" s="181">
        <v>0.63429999999999997</v>
      </c>
      <c r="U56" s="180">
        <f t="shared" si="23"/>
        <v>4.4400000000000004</v>
      </c>
      <c r="V56" s="182"/>
      <c r="W56" s="182"/>
      <c r="X56" s="182"/>
      <c r="Y56" s="182"/>
      <c r="Z56" s="182"/>
      <c r="AA56" s="182"/>
      <c r="AB56" s="182"/>
      <c r="AC56" s="182"/>
      <c r="AD56" s="182"/>
      <c r="AE56" s="182" t="s">
        <v>103</v>
      </c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2"/>
      <c r="AY56" s="182"/>
      <c r="AZ56" s="182"/>
      <c r="BA56" s="182"/>
      <c r="BB56" s="182"/>
      <c r="BC56" s="182"/>
      <c r="BD56" s="182"/>
      <c r="BE56" s="182"/>
      <c r="BF56" s="182"/>
      <c r="BG56" s="182"/>
      <c r="BH56" s="182"/>
    </row>
    <row r="57" spans="1:60" outlineLevel="1" x14ac:dyDescent="0.2">
      <c r="A57" s="174">
        <v>47</v>
      </c>
      <c r="B57" s="174" t="s">
        <v>175</v>
      </c>
      <c r="C57" s="175" t="s">
        <v>176</v>
      </c>
      <c r="D57" s="176" t="s">
        <v>135</v>
      </c>
      <c r="E57" s="177">
        <v>34</v>
      </c>
      <c r="F57" s="178">
        <f t="shared" si="16"/>
        <v>0</v>
      </c>
      <c r="G57" s="178">
        <f t="shared" si="17"/>
        <v>0</v>
      </c>
      <c r="H57" s="179"/>
      <c r="I57" s="178">
        <f t="shared" si="18"/>
        <v>0</v>
      </c>
      <c r="J57" s="179"/>
      <c r="K57" s="178">
        <f t="shared" si="19"/>
        <v>0</v>
      </c>
      <c r="L57" s="178">
        <v>0</v>
      </c>
      <c r="M57" s="178">
        <f t="shared" si="20"/>
        <v>0</v>
      </c>
      <c r="N57" s="180">
        <v>0</v>
      </c>
      <c r="O57" s="180">
        <f t="shared" si="21"/>
        <v>0</v>
      </c>
      <c r="P57" s="180">
        <v>0</v>
      </c>
      <c r="Q57" s="180">
        <f t="shared" si="22"/>
        <v>0</v>
      </c>
      <c r="R57" s="180"/>
      <c r="S57" s="180"/>
      <c r="T57" s="181">
        <v>2.1000000000000001E-2</v>
      </c>
      <c r="U57" s="180">
        <f t="shared" si="23"/>
        <v>0.71</v>
      </c>
      <c r="V57" s="182"/>
      <c r="W57" s="182"/>
      <c r="X57" s="182"/>
      <c r="Y57" s="182"/>
      <c r="Z57" s="182"/>
      <c r="AA57" s="182"/>
      <c r="AB57" s="182"/>
      <c r="AC57" s="182"/>
      <c r="AD57" s="182"/>
      <c r="AE57" s="182" t="s">
        <v>103</v>
      </c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82"/>
      <c r="AR57" s="182"/>
      <c r="AS57" s="182"/>
      <c r="AT57" s="182"/>
      <c r="AU57" s="182"/>
      <c r="AV57" s="182"/>
      <c r="AW57" s="182"/>
      <c r="AX57" s="182"/>
      <c r="AY57" s="182"/>
      <c r="AZ57" s="182"/>
      <c r="BA57" s="182"/>
      <c r="BB57" s="182"/>
      <c r="BC57" s="182"/>
      <c r="BD57" s="182"/>
      <c r="BE57" s="182"/>
      <c r="BF57" s="182"/>
      <c r="BG57" s="182"/>
      <c r="BH57" s="182"/>
    </row>
    <row r="58" spans="1:60" outlineLevel="1" x14ac:dyDescent="0.2">
      <c r="A58" s="174">
        <v>48</v>
      </c>
      <c r="B58" s="174" t="s">
        <v>177</v>
      </c>
      <c r="C58" s="175" t="s">
        <v>178</v>
      </c>
      <c r="D58" s="176" t="s">
        <v>135</v>
      </c>
      <c r="E58" s="177">
        <v>1</v>
      </c>
      <c r="F58" s="178">
        <f t="shared" si="16"/>
        <v>0</v>
      </c>
      <c r="G58" s="178">
        <f t="shared" si="17"/>
        <v>0</v>
      </c>
      <c r="H58" s="179"/>
      <c r="I58" s="178">
        <f t="shared" si="18"/>
        <v>0</v>
      </c>
      <c r="J58" s="179"/>
      <c r="K58" s="178">
        <f t="shared" si="19"/>
        <v>0</v>
      </c>
      <c r="L58" s="178">
        <v>0</v>
      </c>
      <c r="M58" s="178">
        <f t="shared" si="20"/>
        <v>0</v>
      </c>
      <c r="N58" s="180">
        <v>0</v>
      </c>
      <c r="O58" s="180">
        <f t="shared" si="21"/>
        <v>0</v>
      </c>
      <c r="P58" s="180">
        <v>0</v>
      </c>
      <c r="Q58" s="180">
        <f t="shared" si="22"/>
        <v>0</v>
      </c>
      <c r="R58" s="180"/>
      <c r="S58" s="180"/>
      <c r="T58" s="181">
        <v>3.2000000000000001E-2</v>
      </c>
      <c r="U58" s="180">
        <f t="shared" si="23"/>
        <v>0.03</v>
      </c>
      <c r="V58" s="182"/>
      <c r="W58" s="182"/>
      <c r="X58" s="182"/>
      <c r="Y58" s="182"/>
      <c r="Z58" s="182"/>
      <c r="AA58" s="182"/>
      <c r="AB58" s="182"/>
      <c r="AC58" s="182"/>
      <c r="AD58" s="182"/>
      <c r="AE58" s="182" t="s">
        <v>103</v>
      </c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182"/>
      <c r="BC58" s="182"/>
      <c r="BD58" s="182"/>
      <c r="BE58" s="182"/>
      <c r="BF58" s="182"/>
      <c r="BG58" s="182"/>
      <c r="BH58" s="182"/>
    </row>
    <row r="59" spans="1:60" outlineLevel="1" x14ac:dyDescent="0.2">
      <c r="A59" s="174">
        <v>49</v>
      </c>
      <c r="B59" s="174" t="s">
        <v>179</v>
      </c>
      <c r="C59" s="175" t="s">
        <v>180</v>
      </c>
      <c r="D59" s="176" t="s">
        <v>135</v>
      </c>
      <c r="E59" s="177">
        <v>1</v>
      </c>
      <c r="F59" s="178">
        <f t="shared" si="16"/>
        <v>0</v>
      </c>
      <c r="G59" s="178">
        <f t="shared" si="17"/>
        <v>0</v>
      </c>
      <c r="H59" s="179"/>
      <c r="I59" s="178">
        <f t="shared" si="18"/>
        <v>0</v>
      </c>
      <c r="J59" s="179"/>
      <c r="K59" s="178">
        <f t="shared" si="19"/>
        <v>0</v>
      </c>
      <c r="L59" s="178">
        <v>0</v>
      </c>
      <c r="M59" s="178">
        <f t="shared" si="20"/>
        <v>0</v>
      </c>
      <c r="N59" s="180">
        <v>0</v>
      </c>
      <c r="O59" s="180">
        <f t="shared" si="21"/>
        <v>0</v>
      </c>
      <c r="P59" s="180">
        <v>0</v>
      </c>
      <c r="Q59" s="180">
        <f t="shared" si="22"/>
        <v>0</v>
      </c>
      <c r="R59" s="180"/>
      <c r="S59" s="180"/>
      <c r="T59" s="181">
        <v>4.1000000000000002E-2</v>
      </c>
      <c r="U59" s="180">
        <f t="shared" si="23"/>
        <v>0.04</v>
      </c>
      <c r="V59" s="182"/>
      <c r="W59" s="182"/>
      <c r="X59" s="182"/>
      <c r="Y59" s="182"/>
      <c r="Z59" s="182"/>
      <c r="AA59" s="182"/>
      <c r="AB59" s="182"/>
      <c r="AC59" s="182"/>
      <c r="AD59" s="182"/>
      <c r="AE59" s="182" t="s">
        <v>103</v>
      </c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182"/>
      <c r="BC59" s="182"/>
      <c r="BD59" s="182"/>
      <c r="BE59" s="182"/>
      <c r="BF59" s="182"/>
      <c r="BG59" s="182"/>
      <c r="BH59" s="182"/>
    </row>
    <row r="60" spans="1:60" outlineLevel="1" x14ac:dyDescent="0.2">
      <c r="A60" s="174">
        <v>50</v>
      </c>
      <c r="B60" s="174" t="s">
        <v>104</v>
      </c>
      <c r="C60" s="175" t="s">
        <v>181</v>
      </c>
      <c r="D60" s="176" t="s">
        <v>135</v>
      </c>
      <c r="E60" s="177">
        <v>7</v>
      </c>
      <c r="F60" s="178">
        <f t="shared" si="16"/>
        <v>0</v>
      </c>
      <c r="G60" s="178">
        <f t="shared" si="17"/>
        <v>0</v>
      </c>
      <c r="H60" s="179"/>
      <c r="I60" s="178">
        <f t="shared" si="18"/>
        <v>0</v>
      </c>
      <c r="J60" s="179"/>
      <c r="K60" s="178">
        <f t="shared" si="19"/>
        <v>0</v>
      </c>
      <c r="L60" s="178">
        <v>0</v>
      </c>
      <c r="M60" s="178">
        <f t="shared" si="20"/>
        <v>0</v>
      </c>
      <c r="N60" s="180">
        <v>0</v>
      </c>
      <c r="O60" s="180">
        <f t="shared" si="21"/>
        <v>0</v>
      </c>
      <c r="P60" s="180">
        <v>0</v>
      </c>
      <c r="Q60" s="180">
        <f t="shared" si="22"/>
        <v>0</v>
      </c>
      <c r="R60" s="180"/>
      <c r="S60" s="180"/>
      <c r="T60" s="181">
        <v>4.1000000000000002E-2</v>
      </c>
      <c r="U60" s="180">
        <f t="shared" si="23"/>
        <v>0.28999999999999998</v>
      </c>
      <c r="V60" s="182"/>
      <c r="W60" s="182"/>
      <c r="X60" s="182"/>
      <c r="Y60" s="182"/>
      <c r="Z60" s="182"/>
      <c r="AA60" s="182"/>
      <c r="AB60" s="182"/>
      <c r="AC60" s="182"/>
      <c r="AD60" s="182"/>
      <c r="AE60" s="182" t="s">
        <v>103</v>
      </c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82"/>
      <c r="AR60" s="182"/>
      <c r="AS60" s="182"/>
      <c r="AT60" s="182"/>
      <c r="AU60" s="182"/>
      <c r="AV60" s="182"/>
      <c r="AW60" s="182"/>
      <c r="AX60" s="182"/>
      <c r="AY60" s="182"/>
      <c r="AZ60" s="182"/>
      <c r="BA60" s="182"/>
      <c r="BB60" s="182"/>
      <c r="BC60" s="182"/>
      <c r="BD60" s="182"/>
      <c r="BE60" s="182"/>
      <c r="BF60" s="182"/>
      <c r="BG60" s="182"/>
      <c r="BH60" s="182"/>
    </row>
    <row r="61" spans="1:60" outlineLevel="1" x14ac:dyDescent="0.2">
      <c r="A61" s="174">
        <v>51</v>
      </c>
      <c r="B61" s="174" t="s">
        <v>104</v>
      </c>
      <c r="C61" s="175" t="s">
        <v>182</v>
      </c>
      <c r="D61" s="176" t="s">
        <v>135</v>
      </c>
      <c r="E61" s="177">
        <v>1</v>
      </c>
      <c r="F61" s="178">
        <f t="shared" si="16"/>
        <v>0</v>
      </c>
      <c r="G61" s="178">
        <f t="shared" si="17"/>
        <v>0</v>
      </c>
      <c r="H61" s="179"/>
      <c r="I61" s="178">
        <f t="shared" si="18"/>
        <v>0</v>
      </c>
      <c r="J61" s="179"/>
      <c r="K61" s="178">
        <f t="shared" si="19"/>
        <v>0</v>
      </c>
      <c r="L61" s="178">
        <v>0</v>
      </c>
      <c r="M61" s="178">
        <f t="shared" si="20"/>
        <v>0</v>
      </c>
      <c r="N61" s="180">
        <v>0</v>
      </c>
      <c r="O61" s="180">
        <f t="shared" si="21"/>
        <v>0</v>
      </c>
      <c r="P61" s="180">
        <v>0</v>
      </c>
      <c r="Q61" s="180">
        <f t="shared" si="22"/>
        <v>0</v>
      </c>
      <c r="R61" s="180"/>
      <c r="S61" s="180"/>
      <c r="T61" s="181">
        <v>4.1000000000000002E-2</v>
      </c>
      <c r="U61" s="180">
        <f t="shared" si="23"/>
        <v>0.04</v>
      </c>
      <c r="V61" s="182"/>
      <c r="W61" s="182"/>
      <c r="X61" s="182"/>
      <c r="Y61" s="182"/>
      <c r="Z61" s="182"/>
      <c r="AA61" s="182"/>
      <c r="AB61" s="182"/>
      <c r="AC61" s="182"/>
      <c r="AD61" s="182"/>
      <c r="AE61" s="182" t="s">
        <v>103</v>
      </c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82"/>
      <c r="AR61" s="182"/>
      <c r="AS61" s="182"/>
      <c r="AT61" s="182"/>
      <c r="AU61" s="182"/>
      <c r="AV61" s="182"/>
      <c r="AW61" s="182"/>
      <c r="AX61" s="182"/>
      <c r="AY61" s="182"/>
      <c r="AZ61" s="182"/>
      <c r="BA61" s="182"/>
      <c r="BB61" s="182"/>
      <c r="BC61" s="182"/>
      <c r="BD61" s="182"/>
      <c r="BE61" s="182"/>
      <c r="BF61" s="182"/>
      <c r="BG61" s="182"/>
      <c r="BH61" s="182"/>
    </row>
    <row r="62" spans="1:60" outlineLevel="1" x14ac:dyDescent="0.2">
      <c r="A62" s="174">
        <v>52</v>
      </c>
      <c r="B62" s="174" t="s">
        <v>104</v>
      </c>
      <c r="C62" s="175" t="s">
        <v>183</v>
      </c>
      <c r="D62" s="176" t="s">
        <v>135</v>
      </c>
      <c r="E62" s="177">
        <v>1</v>
      </c>
      <c r="F62" s="178">
        <f t="shared" si="16"/>
        <v>0</v>
      </c>
      <c r="G62" s="178">
        <f t="shared" si="17"/>
        <v>0</v>
      </c>
      <c r="H62" s="179"/>
      <c r="I62" s="178">
        <f t="shared" si="18"/>
        <v>0</v>
      </c>
      <c r="J62" s="179"/>
      <c r="K62" s="178">
        <f t="shared" si="19"/>
        <v>0</v>
      </c>
      <c r="L62" s="178">
        <v>0</v>
      </c>
      <c r="M62" s="178">
        <f t="shared" si="20"/>
        <v>0</v>
      </c>
      <c r="N62" s="180">
        <v>0</v>
      </c>
      <c r="O62" s="180">
        <f t="shared" si="21"/>
        <v>0</v>
      </c>
      <c r="P62" s="180">
        <v>0</v>
      </c>
      <c r="Q62" s="180">
        <f t="shared" si="22"/>
        <v>0</v>
      </c>
      <c r="R62" s="180"/>
      <c r="S62" s="180"/>
      <c r="T62" s="181">
        <v>4.1000000000000002E-2</v>
      </c>
      <c r="U62" s="180">
        <f t="shared" si="23"/>
        <v>0.04</v>
      </c>
      <c r="V62" s="182"/>
      <c r="W62" s="182"/>
      <c r="X62" s="182"/>
      <c r="Y62" s="182"/>
      <c r="Z62" s="182"/>
      <c r="AA62" s="182"/>
      <c r="AB62" s="182"/>
      <c r="AC62" s="182"/>
      <c r="AD62" s="182"/>
      <c r="AE62" s="182" t="s">
        <v>103</v>
      </c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82"/>
      <c r="BD62" s="182"/>
      <c r="BE62" s="182"/>
      <c r="BF62" s="182"/>
      <c r="BG62" s="182"/>
      <c r="BH62" s="182"/>
    </row>
    <row r="63" spans="1:60" outlineLevel="1" x14ac:dyDescent="0.2">
      <c r="A63" s="174">
        <v>53</v>
      </c>
      <c r="B63" s="174" t="s">
        <v>184</v>
      </c>
      <c r="C63" s="175" t="s">
        <v>185</v>
      </c>
      <c r="D63" s="176" t="s">
        <v>143</v>
      </c>
      <c r="E63" s="177">
        <v>0.21460000000000001</v>
      </c>
      <c r="F63" s="178">
        <f t="shared" si="16"/>
        <v>0</v>
      </c>
      <c r="G63" s="178">
        <f t="shared" si="17"/>
        <v>0</v>
      </c>
      <c r="H63" s="179"/>
      <c r="I63" s="178">
        <f t="shared" si="18"/>
        <v>0</v>
      </c>
      <c r="J63" s="179"/>
      <c r="K63" s="178">
        <f t="shared" si="19"/>
        <v>0</v>
      </c>
      <c r="L63" s="178">
        <v>0</v>
      </c>
      <c r="M63" s="178">
        <f t="shared" si="20"/>
        <v>0</v>
      </c>
      <c r="N63" s="180">
        <v>0</v>
      </c>
      <c r="O63" s="180">
        <f t="shared" si="21"/>
        <v>0</v>
      </c>
      <c r="P63" s="180">
        <v>0</v>
      </c>
      <c r="Q63" s="180">
        <f t="shared" si="22"/>
        <v>0</v>
      </c>
      <c r="R63" s="180"/>
      <c r="S63" s="180"/>
      <c r="T63" s="181">
        <v>3.3140000000000001</v>
      </c>
      <c r="U63" s="180">
        <f t="shared" si="23"/>
        <v>0.71</v>
      </c>
      <c r="V63" s="182"/>
      <c r="W63" s="182"/>
      <c r="X63" s="182"/>
      <c r="Y63" s="182"/>
      <c r="Z63" s="182"/>
      <c r="AA63" s="182"/>
      <c r="AB63" s="182"/>
      <c r="AC63" s="182"/>
      <c r="AD63" s="182"/>
      <c r="AE63" s="182" t="s">
        <v>103</v>
      </c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82"/>
      <c r="AR63" s="182"/>
      <c r="AS63" s="182"/>
      <c r="AT63" s="182"/>
      <c r="AU63" s="182"/>
      <c r="AV63" s="182"/>
      <c r="AW63" s="182"/>
      <c r="AX63" s="182"/>
      <c r="AY63" s="182"/>
      <c r="AZ63" s="182"/>
      <c r="BA63" s="182"/>
      <c r="BB63" s="182"/>
      <c r="BC63" s="182"/>
      <c r="BD63" s="182"/>
      <c r="BE63" s="182"/>
      <c r="BF63" s="182"/>
      <c r="BG63" s="182"/>
      <c r="BH63" s="182"/>
    </row>
    <row r="64" spans="1:60" x14ac:dyDescent="0.2">
      <c r="A64" s="183" t="s">
        <v>98</v>
      </c>
      <c r="B64" s="183" t="s">
        <v>61</v>
      </c>
      <c r="C64" s="184" t="s">
        <v>62</v>
      </c>
      <c r="D64" s="185"/>
      <c r="E64" s="186"/>
      <c r="F64" s="187"/>
      <c r="G64" s="187">
        <f>SUMIF(AE65:AE94,"&lt;&gt;NOR",G65:G94)</f>
        <v>0</v>
      </c>
      <c r="H64" s="187"/>
      <c r="I64" s="187">
        <f>SUM(I65:I94)</f>
        <v>0</v>
      </c>
      <c r="J64" s="187"/>
      <c r="K64" s="187">
        <f>SUM(K65:K94)</f>
        <v>0</v>
      </c>
      <c r="L64" s="187"/>
      <c r="M64" s="187">
        <f>SUM(M65:M94)</f>
        <v>0</v>
      </c>
      <c r="N64" s="188"/>
      <c r="O64" s="188">
        <f>SUM(O65:O94)</f>
        <v>6.1030000000000008E-2</v>
      </c>
      <c r="P64" s="188"/>
      <c r="Q64" s="188">
        <f>SUM(Q65:Q94)</f>
        <v>0</v>
      </c>
      <c r="R64" s="188"/>
      <c r="S64" s="188"/>
      <c r="T64" s="189"/>
      <c r="U64" s="188">
        <f>SUM(U65:U94)</f>
        <v>12.820000000000004</v>
      </c>
      <c r="AE64" t="s">
        <v>99</v>
      </c>
    </row>
    <row r="65" spans="1:60" outlineLevel="1" x14ac:dyDescent="0.2">
      <c r="A65" s="174">
        <v>54</v>
      </c>
      <c r="B65" s="174" t="s">
        <v>186</v>
      </c>
      <c r="C65" s="175" t="s">
        <v>187</v>
      </c>
      <c r="D65" s="176" t="s">
        <v>108</v>
      </c>
      <c r="E65" s="177">
        <v>4</v>
      </c>
      <c r="F65" s="178">
        <f t="shared" ref="F65:F94" si="24">H65+J65</f>
        <v>0</v>
      </c>
      <c r="G65" s="178">
        <f t="shared" ref="G65:G94" si="25">ROUND(E65*F65,2)</f>
        <v>0</v>
      </c>
      <c r="H65" s="179"/>
      <c r="I65" s="178">
        <f t="shared" ref="I65:I94" si="26">ROUND(E65*H65,2)</f>
        <v>0</v>
      </c>
      <c r="J65" s="179"/>
      <c r="K65" s="178">
        <f t="shared" ref="K65:K94" si="27">ROUND(E65*J65,2)</f>
        <v>0</v>
      </c>
      <c r="L65" s="178">
        <v>0</v>
      </c>
      <c r="M65" s="178">
        <f t="shared" ref="M65:M94" si="28">G65*(1+L65/100)</f>
        <v>0</v>
      </c>
      <c r="N65" s="180">
        <v>1.3999999999999999E-4</v>
      </c>
      <c r="O65" s="180">
        <f t="shared" ref="O65:O94" si="29">ROUND(E65*N65,5)</f>
        <v>5.5999999999999995E-4</v>
      </c>
      <c r="P65" s="180">
        <v>0</v>
      </c>
      <c r="Q65" s="180">
        <f t="shared" ref="Q65:Q94" si="30">ROUND(E65*P65,5)</f>
        <v>0</v>
      </c>
      <c r="R65" s="180"/>
      <c r="S65" s="180"/>
      <c r="T65" s="181">
        <v>0.16500000000000001</v>
      </c>
      <c r="U65" s="180">
        <f t="shared" ref="U65:U94" si="31">ROUND(E65*T65,2)</f>
        <v>0.66</v>
      </c>
      <c r="V65" s="182"/>
      <c r="W65" s="182"/>
      <c r="X65" s="182"/>
      <c r="Y65" s="182"/>
      <c r="Z65" s="182"/>
      <c r="AA65" s="182"/>
      <c r="AB65" s="182"/>
      <c r="AC65" s="182"/>
      <c r="AD65" s="182"/>
      <c r="AE65" s="182" t="s">
        <v>103</v>
      </c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82"/>
      <c r="AR65" s="182"/>
      <c r="AS65" s="182"/>
      <c r="AT65" s="182"/>
      <c r="AU65" s="182"/>
      <c r="AV65" s="182"/>
      <c r="AW65" s="182"/>
      <c r="AX65" s="182"/>
      <c r="AY65" s="182"/>
      <c r="AZ65" s="182"/>
      <c r="BA65" s="182"/>
      <c r="BB65" s="182"/>
      <c r="BC65" s="182"/>
      <c r="BD65" s="182"/>
      <c r="BE65" s="182"/>
      <c r="BF65" s="182"/>
      <c r="BG65" s="182"/>
      <c r="BH65" s="182"/>
    </row>
    <row r="66" spans="1:60" outlineLevel="1" x14ac:dyDescent="0.2">
      <c r="A66" s="174">
        <v>55</v>
      </c>
      <c r="B66" s="174" t="s">
        <v>188</v>
      </c>
      <c r="C66" s="175" t="s">
        <v>189</v>
      </c>
      <c r="D66" s="176" t="s">
        <v>108</v>
      </c>
      <c r="E66" s="177">
        <v>2</v>
      </c>
      <c r="F66" s="178">
        <f t="shared" si="24"/>
        <v>0</v>
      </c>
      <c r="G66" s="178">
        <f t="shared" si="25"/>
        <v>0</v>
      </c>
      <c r="H66" s="179"/>
      <c r="I66" s="178">
        <f t="shared" si="26"/>
        <v>0</v>
      </c>
      <c r="J66" s="179"/>
      <c r="K66" s="178">
        <f t="shared" si="27"/>
        <v>0</v>
      </c>
      <c r="L66" s="178">
        <v>0</v>
      </c>
      <c r="M66" s="178">
        <f t="shared" si="28"/>
        <v>0</v>
      </c>
      <c r="N66" s="180">
        <v>3.6999999999999999E-4</v>
      </c>
      <c r="O66" s="180">
        <f t="shared" si="29"/>
        <v>7.3999999999999999E-4</v>
      </c>
      <c r="P66" s="180">
        <v>0</v>
      </c>
      <c r="Q66" s="180">
        <f t="shared" si="30"/>
        <v>0</v>
      </c>
      <c r="R66" s="180"/>
      <c r="S66" s="180"/>
      <c r="T66" s="181">
        <v>0.20699999999999999</v>
      </c>
      <c r="U66" s="180">
        <f t="shared" si="31"/>
        <v>0.41</v>
      </c>
      <c r="V66" s="182"/>
      <c r="W66" s="182"/>
      <c r="X66" s="182"/>
      <c r="Y66" s="182"/>
      <c r="Z66" s="182"/>
      <c r="AA66" s="182"/>
      <c r="AB66" s="182"/>
      <c r="AC66" s="182"/>
      <c r="AD66" s="182"/>
      <c r="AE66" s="182" t="s">
        <v>103</v>
      </c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82"/>
      <c r="AR66" s="182"/>
      <c r="AS66" s="182"/>
      <c r="AT66" s="182"/>
      <c r="AU66" s="182"/>
      <c r="AV66" s="182"/>
      <c r="AW66" s="182"/>
      <c r="AX66" s="182"/>
      <c r="AY66" s="182"/>
      <c r="AZ66" s="182"/>
      <c r="BA66" s="182"/>
      <c r="BB66" s="182"/>
      <c r="BC66" s="182"/>
      <c r="BD66" s="182"/>
      <c r="BE66" s="182"/>
      <c r="BF66" s="182"/>
      <c r="BG66" s="182"/>
      <c r="BH66" s="182"/>
    </row>
    <row r="67" spans="1:60" outlineLevel="1" x14ac:dyDescent="0.2">
      <c r="A67" s="174">
        <v>56</v>
      </c>
      <c r="B67" s="174" t="s">
        <v>190</v>
      </c>
      <c r="C67" s="175" t="s">
        <v>191</v>
      </c>
      <c r="D67" s="176" t="s">
        <v>108</v>
      </c>
      <c r="E67" s="177">
        <v>8</v>
      </c>
      <c r="F67" s="178">
        <f t="shared" si="24"/>
        <v>0</v>
      </c>
      <c r="G67" s="178">
        <f t="shared" si="25"/>
        <v>0</v>
      </c>
      <c r="H67" s="179"/>
      <c r="I67" s="178">
        <f t="shared" si="26"/>
        <v>0</v>
      </c>
      <c r="J67" s="179"/>
      <c r="K67" s="178">
        <f t="shared" si="27"/>
        <v>0</v>
      </c>
      <c r="L67" s="178">
        <v>0</v>
      </c>
      <c r="M67" s="178">
        <f t="shared" si="28"/>
        <v>0</v>
      </c>
      <c r="N67" s="180">
        <v>1.0200000000000001E-3</v>
      </c>
      <c r="O67" s="180">
        <f t="shared" si="29"/>
        <v>8.1600000000000006E-3</v>
      </c>
      <c r="P67" s="180">
        <v>0</v>
      </c>
      <c r="Q67" s="180">
        <f t="shared" si="30"/>
        <v>0</v>
      </c>
      <c r="R67" s="180"/>
      <c r="S67" s="180"/>
      <c r="T67" s="181">
        <v>0.26900000000000002</v>
      </c>
      <c r="U67" s="180">
        <f t="shared" si="31"/>
        <v>2.15</v>
      </c>
      <c r="V67" s="182"/>
      <c r="W67" s="182"/>
      <c r="X67" s="182"/>
      <c r="Y67" s="182"/>
      <c r="Z67" s="182"/>
      <c r="AA67" s="182"/>
      <c r="AB67" s="182"/>
      <c r="AC67" s="182"/>
      <c r="AD67" s="182"/>
      <c r="AE67" s="182" t="s">
        <v>103</v>
      </c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  <c r="AV67" s="182"/>
      <c r="AW67" s="182"/>
      <c r="AX67" s="182"/>
      <c r="AY67" s="182"/>
      <c r="AZ67" s="182"/>
      <c r="BA67" s="182"/>
      <c r="BB67" s="182"/>
      <c r="BC67" s="182"/>
      <c r="BD67" s="182"/>
      <c r="BE67" s="182"/>
      <c r="BF67" s="182"/>
      <c r="BG67" s="182"/>
      <c r="BH67" s="182"/>
    </row>
    <row r="68" spans="1:60" outlineLevel="1" x14ac:dyDescent="0.2">
      <c r="A68" s="174">
        <v>57</v>
      </c>
      <c r="B68" s="174" t="s">
        <v>192</v>
      </c>
      <c r="C68" s="175" t="s">
        <v>193</v>
      </c>
      <c r="D68" s="176" t="s">
        <v>108</v>
      </c>
      <c r="E68" s="177">
        <v>1</v>
      </c>
      <c r="F68" s="178">
        <f t="shared" si="24"/>
        <v>0</v>
      </c>
      <c r="G68" s="178">
        <f t="shared" si="25"/>
        <v>0</v>
      </c>
      <c r="H68" s="179"/>
      <c r="I68" s="178">
        <f t="shared" si="26"/>
        <v>0</v>
      </c>
      <c r="J68" s="179"/>
      <c r="K68" s="178">
        <f t="shared" si="27"/>
        <v>0</v>
      </c>
      <c r="L68" s="178">
        <v>0</v>
      </c>
      <c r="M68" s="178">
        <f t="shared" si="28"/>
        <v>0</v>
      </c>
      <c r="N68" s="180">
        <v>2.5000000000000001E-4</v>
      </c>
      <c r="O68" s="180">
        <f t="shared" si="29"/>
        <v>2.5000000000000001E-4</v>
      </c>
      <c r="P68" s="180">
        <v>0</v>
      </c>
      <c r="Q68" s="180">
        <f t="shared" si="30"/>
        <v>0</v>
      </c>
      <c r="R68" s="180"/>
      <c r="S68" s="180"/>
      <c r="T68" s="181">
        <v>0.20699999999999999</v>
      </c>
      <c r="U68" s="180">
        <f t="shared" si="31"/>
        <v>0.21</v>
      </c>
      <c r="V68" s="182"/>
      <c r="W68" s="182"/>
      <c r="X68" s="182"/>
      <c r="Y68" s="182"/>
      <c r="Z68" s="182"/>
      <c r="AA68" s="182"/>
      <c r="AB68" s="182"/>
      <c r="AC68" s="182"/>
      <c r="AD68" s="182"/>
      <c r="AE68" s="182" t="s">
        <v>103</v>
      </c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82"/>
      <c r="AR68" s="182"/>
      <c r="AS68" s="182"/>
      <c r="AT68" s="182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182"/>
      <c r="BF68" s="182"/>
      <c r="BG68" s="182"/>
      <c r="BH68" s="182"/>
    </row>
    <row r="69" spans="1:60" outlineLevel="1" x14ac:dyDescent="0.2">
      <c r="A69" s="174">
        <v>58</v>
      </c>
      <c r="B69" s="174" t="s">
        <v>194</v>
      </c>
      <c r="C69" s="175" t="s">
        <v>195</v>
      </c>
      <c r="D69" s="176" t="s">
        <v>108</v>
      </c>
      <c r="E69" s="177">
        <v>2</v>
      </c>
      <c r="F69" s="178">
        <f t="shared" si="24"/>
        <v>0</v>
      </c>
      <c r="G69" s="178">
        <f t="shared" si="25"/>
        <v>0</v>
      </c>
      <c r="H69" s="179"/>
      <c r="I69" s="178">
        <f t="shared" si="26"/>
        <v>0</v>
      </c>
      <c r="J69" s="179"/>
      <c r="K69" s="178">
        <f t="shared" si="27"/>
        <v>0</v>
      </c>
      <c r="L69" s="178">
        <v>0</v>
      </c>
      <c r="M69" s="178">
        <f t="shared" si="28"/>
        <v>0</v>
      </c>
      <c r="N69" s="180">
        <v>6.9999999999999999E-4</v>
      </c>
      <c r="O69" s="180">
        <f t="shared" si="29"/>
        <v>1.4E-3</v>
      </c>
      <c r="P69" s="180">
        <v>0</v>
      </c>
      <c r="Q69" s="180">
        <f t="shared" si="30"/>
        <v>0</v>
      </c>
      <c r="R69" s="180"/>
      <c r="S69" s="180"/>
      <c r="T69" s="181">
        <v>0.26900000000000002</v>
      </c>
      <c r="U69" s="180">
        <f t="shared" si="31"/>
        <v>0.54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 t="s">
        <v>103</v>
      </c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82"/>
      <c r="AR69" s="182"/>
      <c r="AS69" s="182"/>
      <c r="AT69" s="182"/>
      <c r="AU69" s="182"/>
      <c r="AV69" s="182"/>
      <c r="AW69" s="182"/>
      <c r="AX69" s="182"/>
      <c r="AY69" s="182"/>
      <c r="AZ69" s="182"/>
      <c r="BA69" s="182"/>
      <c r="BB69" s="182"/>
      <c r="BC69" s="182"/>
      <c r="BD69" s="182"/>
      <c r="BE69" s="182"/>
      <c r="BF69" s="182"/>
      <c r="BG69" s="182"/>
      <c r="BH69" s="182"/>
    </row>
    <row r="70" spans="1:60" outlineLevel="1" x14ac:dyDescent="0.2">
      <c r="A70" s="174">
        <v>59</v>
      </c>
      <c r="B70" s="174" t="s">
        <v>196</v>
      </c>
      <c r="C70" s="175" t="s">
        <v>197</v>
      </c>
      <c r="D70" s="176" t="s">
        <v>108</v>
      </c>
      <c r="E70" s="177">
        <v>2</v>
      </c>
      <c r="F70" s="178">
        <f t="shared" si="24"/>
        <v>0</v>
      </c>
      <c r="G70" s="178">
        <f t="shared" si="25"/>
        <v>0</v>
      </c>
      <c r="H70" s="179"/>
      <c r="I70" s="178">
        <f t="shared" si="26"/>
        <v>0</v>
      </c>
      <c r="J70" s="179"/>
      <c r="K70" s="178">
        <f t="shared" si="27"/>
        <v>0</v>
      </c>
      <c r="L70" s="178">
        <v>0</v>
      </c>
      <c r="M70" s="178">
        <f t="shared" si="28"/>
        <v>0</v>
      </c>
      <c r="N70" s="180">
        <v>5.9999999999999995E-4</v>
      </c>
      <c r="O70" s="180">
        <f t="shared" si="29"/>
        <v>1.1999999999999999E-3</v>
      </c>
      <c r="P70" s="180">
        <v>0</v>
      </c>
      <c r="Q70" s="180">
        <f t="shared" si="30"/>
        <v>0</v>
      </c>
      <c r="R70" s="180"/>
      <c r="S70" s="180"/>
      <c r="T70" s="181">
        <v>0.26900000000000002</v>
      </c>
      <c r="U70" s="180">
        <f t="shared" si="31"/>
        <v>0.54</v>
      </c>
      <c r="V70" s="182"/>
      <c r="W70" s="182"/>
      <c r="X70" s="182"/>
      <c r="Y70" s="182"/>
      <c r="Z70" s="182"/>
      <c r="AA70" s="182"/>
      <c r="AB70" s="182"/>
      <c r="AC70" s="182"/>
      <c r="AD70" s="182"/>
      <c r="AE70" s="182" t="s">
        <v>103</v>
      </c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182"/>
      <c r="AT70" s="182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182"/>
      <c r="BF70" s="182"/>
      <c r="BG70" s="182"/>
      <c r="BH70" s="182"/>
    </row>
    <row r="71" spans="1:60" outlineLevel="1" x14ac:dyDescent="0.2">
      <c r="A71" s="174">
        <v>60</v>
      </c>
      <c r="B71" s="174" t="s">
        <v>198</v>
      </c>
      <c r="C71" s="175" t="s">
        <v>199</v>
      </c>
      <c r="D71" s="176" t="s">
        <v>108</v>
      </c>
      <c r="E71" s="177">
        <v>2</v>
      </c>
      <c r="F71" s="178">
        <f t="shared" si="24"/>
        <v>0</v>
      </c>
      <c r="G71" s="178">
        <f t="shared" si="25"/>
        <v>0</v>
      </c>
      <c r="H71" s="179"/>
      <c r="I71" s="178">
        <f t="shared" si="26"/>
        <v>0</v>
      </c>
      <c r="J71" s="179"/>
      <c r="K71" s="178">
        <f t="shared" si="27"/>
        <v>0</v>
      </c>
      <c r="L71" s="178">
        <v>0</v>
      </c>
      <c r="M71" s="178">
        <f t="shared" si="28"/>
        <v>0</v>
      </c>
      <c r="N71" s="180">
        <v>1.4E-3</v>
      </c>
      <c r="O71" s="180">
        <f t="shared" si="29"/>
        <v>2.8E-3</v>
      </c>
      <c r="P71" s="180">
        <v>0</v>
      </c>
      <c r="Q71" s="180">
        <f t="shared" si="30"/>
        <v>0</v>
      </c>
      <c r="R71" s="180"/>
      <c r="S71" s="180"/>
      <c r="T71" s="181">
        <v>0.124</v>
      </c>
      <c r="U71" s="180">
        <f t="shared" si="31"/>
        <v>0.25</v>
      </c>
      <c r="V71" s="182"/>
      <c r="W71" s="182"/>
      <c r="X71" s="182"/>
      <c r="Y71" s="182"/>
      <c r="Z71" s="182"/>
      <c r="AA71" s="182"/>
      <c r="AB71" s="182"/>
      <c r="AC71" s="182"/>
      <c r="AD71" s="182"/>
      <c r="AE71" s="182" t="s">
        <v>103</v>
      </c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182"/>
      <c r="AT71" s="182"/>
      <c r="AU71" s="182"/>
      <c r="AV71" s="182"/>
      <c r="AW71" s="182"/>
      <c r="AX71" s="182"/>
      <c r="AY71" s="182"/>
      <c r="AZ71" s="182"/>
      <c r="BA71" s="182"/>
      <c r="BB71" s="182"/>
      <c r="BC71" s="182"/>
      <c r="BD71" s="182"/>
      <c r="BE71" s="182"/>
      <c r="BF71" s="182"/>
      <c r="BG71" s="182"/>
      <c r="BH71" s="182"/>
    </row>
    <row r="72" spans="1:60" outlineLevel="1" x14ac:dyDescent="0.2">
      <c r="A72" s="174">
        <v>61</v>
      </c>
      <c r="B72" s="174" t="s">
        <v>200</v>
      </c>
      <c r="C72" s="175" t="s">
        <v>201</v>
      </c>
      <c r="D72" s="176" t="s">
        <v>108</v>
      </c>
      <c r="E72" s="177">
        <v>2</v>
      </c>
      <c r="F72" s="178">
        <f t="shared" si="24"/>
        <v>0</v>
      </c>
      <c r="G72" s="178">
        <f t="shared" si="25"/>
        <v>0</v>
      </c>
      <c r="H72" s="179"/>
      <c r="I72" s="178">
        <f t="shared" si="26"/>
        <v>0</v>
      </c>
      <c r="J72" s="179"/>
      <c r="K72" s="178">
        <f t="shared" si="27"/>
        <v>0</v>
      </c>
      <c r="L72" s="178">
        <v>0</v>
      </c>
      <c r="M72" s="178">
        <f t="shared" si="28"/>
        <v>0</v>
      </c>
      <c r="N72" s="180">
        <v>1.1800000000000001E-3</v>
      </c>
      <c r="O72" s="180">
        <f t="shared" si="29"/>
        <v>2.3600000000000001E-3</v>
      </c>
      <c r="P72" s="180">
        <v>0</v>
      </c>
      <c r="Q72" s="180">
        <f t="shared" si="30"/>
        <v>0</v>
      </c>
      <c r="R72" s="180"/>
      <c r="S72" s="180"/>
      <c r="T72" s="181">
        <v>0.21</v>
      </c>
      <c r="U72" s="180">
        <f t="shared" si="31"/>
        <v>0.42</v>
      </c>
      <c r="V72" s="182"/>
      <c r="W72" s="182"/>
      <c r="X72" s="182"/>
      <c r="Y72" s="182"/>
      <c r="Z72" s="182"/>
      <c r="AA72" s="182"/>
      <c r="AB72" s="182"/>
      <c r="AC72" s="182"/>
      <c r="AD72" s="182"/>
      <c r="AE72" s="182" t="s">
        <v>103</v>
      </c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82"/>
      <c r="AR72" s="182"/>
      <c r="AS72" s="182"/>
      <c r="AT72" s="182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182"/>
      <c r="BF72" s="182"/>
      <c r="BG72" s="182"/>
      <c r="BH72" s="182"/>
    </row>
    <row r="73" spans="1:60" outlineLevel="1" x14ac:dyDescent="0.2">
      <c r="A73" s="174">
        <v>62</v>
      </c>
      <c r="B73" s="174" t="s">
        <v>104</v>
      </c>
      <c r="C73" s="175" t="s">
        <v>202</v>
      </c>
      <c r="D73" s="176" t="s">
        <v>108</v>
      </c>
      <c r="E73" s="177">
        <v>2</v>
      </c>
      <c r="F73" s="178">
        <f t="shared" si="24"/>
        <v>0</v>
      </c>
      <c r="G73" s="178">
        <f t="shared" si="25"/>
        <v>0</v>
      </c>
      <c r="H73" s="179"/>
      <c r="I73" s="178">
        <f t="shared" si="26"/>
        <v>0</v>
      </c>
      <c r="J73" s="179"/>
      <c r="K73" s="178">
        <f t="shared" si="27"/>
        <v>0</v>
      </c>
      <c r="L73" s="178">
        <v>0</v>
      </c>
      <c r="M73" s="178">
        <f t="shared" si="28"/>
        <v>0</v>
      </c>
      <c r="N73" s="180">
        <v>1.1800000000000001E-3</v>
      </c>
      <c r="O73" s="180">
        <f t="shared" si="29"/>
        <v>2.3600000000000001E-3</v>
      </c>
      <c r="P73" s="180">
        <v>0</v>
      </c>
      <c r="Q73" s="180">
        <f t="shared" si="30"/>
        <v>0</v>
      </c>
      <c r="R73" s="180"/>
      <c r="S73" s="180"/>
      <c r="T73" s="181">
        <v>0.21</v>
      </c>
      <c r="U73" s="180">
        <f t="shared" si="31"/>
        <v>0.42</v>
      </c>
      <c r="V73" s="182"/>
      <c r="W73" s="182"/>
      <c r="X73" s="182"/>
      <c r="Y73" s="182"/>
      <c r="Z73" s="182"/>
      <c r="AA73" s="182"/>
      <c r="AB73" s="182"/>
      <c r="AC73" s="182"/>
      <c r="AD73" s="182"/>
      <c r="AE73" s="182" t="s">
        <v>103</v>
      </c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82"/>
      <c r="AR73" s="182"/>
      <c r="AS73" s="182"/>
      <c r="AT73" s="182"/>
      <c r="AU73" s="182"/>
      <c r="AV73" s="182"/>
      <c r="AW73" s="182"/>
      <c r="AX73" s="182"/>
      <c r="AY73" s="182"/>
      <c r="AZ73" s="182"/>
      <c r="BA73" s="182"/>
      <c r="BB73" s="182"/>
      <c r="BC73" s="182"/>
      <c r="BD73" s="182"/>
      <c r="BE73" s="182"/>
      <c r="BF73" s="182"/>
      <c r="BG73" s="182"/>
      <c r="BH73" s="182"/>
    </row>
    <row r="74" spans="1:60" outlineLevel="1" x14ac:dyDescent="0.2">
      <c r="A74" s="174">
        <v>63</v>
      </c>
      <c r="B74" s="174" t="s">
        <v>104</v>
      </c>
      <c r="C74" s="175" t="s">
        <v>203</v>
      </c>
      <c r="D74" s="176" t="s">
        <v>108</v>
      </c>
      <c r="E74" s="177">
        <v>4</v>
      </c>
      <c r="F74" s="178">
        <f t="shared" si="24"/>
        <v>0</v>
      </c>
      <c r="G74" s="178">
        <f t="shared" si="25"/>
        <v>0</v>
      </c>
      <c r="H74" s="179"/>
      <c r="I74" s="178">
        <f t="shared" si="26"/>
        <v>0</v>
      </c>
      <c r="J74" s="179"/>
      <c r="K74" s="178">
        <f t="shared" si="27"/>
        <v>0</v>
      </c>
      <c r="L74" s="178">
        <v>0</v>
      </c>
      <c r="M74" s="178">
        <f t="shared" si="28"/>
        <v>0</v>
      </c>
      <c r="N74" s="180">
        <v>1.1800000000000001E-3</v>
      </c>
      <c r="O74" s="180">
        <f t="shared" si="29"/>
        <v>4.7200000000000002E-3</v>
      </c>
      <c r="P74" s="180">
        <v>0</v>
      </c>
      <c r="Q74" s="180">
        <f t="shared" si="30"/>
        <v>0</v>
      </c>
      <c r="R74" s="180"/>
      <c r="S74" s="180"/>
      <c r="T74" s="181">
        <v>0.21</v>
      </c>
      <c r="U74" s="180">
        <f t="shared" si="31"/>
        <v>0.84</v>
      </c>
      <c r="V74" s="182"/>
      <c r="W74" s="182"/>
      <c r="X74" s="182"/>
      <c r="Y74" s="182"/>
      <c r="Z74" s="182"/>
      <c r="AA74" s="182"/>
      <c r="AB74" s="182"/>
      <c r="AC74" s="182"/>
      <c r="AD74" s="182"/>
      <c r="AE74" s="182" t="s">
        <v>103</v>
      </c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82"/>
      <c r="AR74" s="182"/>
      <c r="AS74" s="182"/>
      <c r="AT74" s="182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182"/>
      <c r="BF74" s="182"/>
      <c r="BG74" s="182"/>
      <c r="BH74" s="182"/>
    </row>
    <row r="75" spans="1:60" outlineLevel="1" x14ac:dyDescent="0.2">
      <c r="A75" s="174">
        <v>64</v>
      </c>
      <c r="B75" s="174" t="s">
        <v>104</v>
      </c>
      <c r="C75" s="175" t="s">
        <v>204</v>
      </c>
      <c r="D75" s="176" t="s">
        <v>108</v>
      </c>
      <c r="E75" s="177">
        <v>1</v>
      </c>
      <c r="F75" s="178">
        <f t="shared" si="24"/>
        <v>0</v>
      </c>
      <c r="G75" s="178">
        <f t="shared" si="25"/>
        <v>0</v>
      </c>
      <c r="H75" s="179"/>
      <c r="I75" s="178">
        <f t="shared" si="26"/>
        <v>0</v>
      </c>
      <c r="J75" s="179"/>
      <c r="K75" s="178">
        <f t="shared" si="27"/>
        <v>0</v>
      </c>
      <c r="L75" s="178">
        <v>0</v>
      </c>
      <c r="M75" s="178">
        <f t="shared" si="28"/>
        <v>0</v>
      </c>
      <c r="N75" s="180">
        <v>1.1800000000000001E-3</v>
      </c>
      <c r="O75" s="180">
        <f t="shared" si="29"/>
        <v>1.1800000000000001E-3</v>
      </c>
      <c r="P75" s="180">
        <v>0</v>
      </c>
      <c r="Q75" s="180">
        <f t="shared" si="30"/>
        <v>0</v>
      </c>
      <c r="R75" s="180"/>
      <c r="S75" s="180"/>
      <c r="T75" s="181">
        <v>0.21</v>
      </c>
      <c r="U75" s="180">
        <f t="shared" si="31"/>
        <v>0.21</v>
      </c>
      <c r="V75" s="182"/>
      <c r="W75" s="182"/>
      <c r="X75" s="182"/>
      <c r="Y75" s="182"/>
      <c r="Z75" s="182"/>
      <c r="AA75" s="182"/>
      <c r="AB75" s="182"/>
      <c r="AC75" s="182"/>
      <c r="AD75" s="182"/>
      <c r="AE75" s="182" t="s">
        <v>103</v>
      </c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82"/>
      <c r="AR75" s="182"/>
      <c r="AS75" s="182"/>
      <c r="AT75" s="182"/>
      <c r="AU75" s="182"/>
      <c r="AV75" s="182"/>
      <c r="AW75" s="182"/>
      <c r="AX75" s="182"/>
      <c r="AY75" s="182"/>
      <c r="AZ75" s="182"/>
      <c r="BA75" s="182"/>
      <c r="BB75" s="182"/>
      <c r="BC75" s="182"/>
      <c r="BD75" s="182"/>
      <c r="BE75" s="182"/>
      <c r="BF75" s="182"/>
      <c r="BG75" s="182"/>
      <c r="BH75" s="182"/>
    </row>
    <row r="76" spans="1:60" outlineLevel="1" x14ac:dyDescent="0.2">
      <c r="A76" s="174">
        <v>65</v>
      </c>
      <c r="B76" s="174" t="s">
        <v>205</v>
      </c>
      <c r="C76" s="175" t="s">
        <v>206</v>
      </c>
      <c r="D76" s="176" t="s">
        <v>108</v>
      </c>
      <c r="E76" s="177">
        <v>2</v>
      </c>
      <c r="F76" s="178">
        <f t="shared" si="24"/>
        <v>0</v>
      </c>
      <c r="G76" s="178">
        <f t="shared" si="25"/>
        <v>0</v>
      </c>
      <c r="H76" s="179"/>
      <c r="I76" s="178">
        <f t="shared" si="26"/>
        <v>0</v>
      </c>
      <c r="J76" s="179"/>
      <c r="K76" s="178">
        <f t="shared" si="27"/>
        <v>0</v>
      </c>
      <c r="L76" s="178">
        <v>0</v>
      </c>
      <c r="M76" s="178">
        <f t="shared" si="28"/>
        <v>0</v>
      </c>
      <c r="N76" s="180">
        <v>6.9999999999999999E-4</v>
      </c>
      <c r="O76" s="180">
        <f t="shared" si="29"/>
        <v>1.4E-3</v>
      </c>
      <c r="P76" s="180">
        <v>0</v>
      </c>
      <c r="Q76" s="180">
        <f t="shared" si="30"/>
        <v>0</v>
      </c>
      <c r="R76" s="180"/>
      <c r="S76" s="180"/>
      <c r="T76" s="181">
        <v>0.28799999999999998</v>
      </c>
      <c r="U76" s="180">
        <f t="shared" si="31"/>
        <v>0.57999999999999996</v>
      </c>
      <c r="V76" s="182"/>
      <c r="W76" s="182"/>
      <c r="X76" s="182"/>
      <c r="Y76" s="182"/>
      <c r="Z76" s="182"/>
      <c r="AA76" s="182"/>
      <c r="AB76" s="182"/>
      <c r="AC76" s="182"/>
      <c r="AD76" s="182"/>
      <c r="AE76" s="182" t="s">
        <v>103</v>
      </c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82"/>
      <c r="AR76" s="182"/>
      <c r="AS76" s="182"/>
      <c r="AT76" s="182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182"/>
      <c r="BF76" s="182"/>
      <c r="BG76" s="182"/>
      <c r="BH76" s="182"/>
    </row>
    <row r="77" spans="1:60" outlineLevel="1" x14ac:dyDescent="0.2">
      <c r="A77" s="174">
        <v>66</v>
      </c>
      <c r="B77" s="174" t="s">
        <v>207</v>
      </c>
      <c r="C77" s="175" t="s">
        <v>208</v>
      </c>
      <c r="D77" s="176" t="s">
        <v>108</v>
      </c>
      <c r="E77" s="177">
        <v>1</v>
      </c>
      <c r="F77" s="178">
        <f t="shared" si="24"/>
        <v>0</v>
      </c>
      <c r="G77" s="178">
        <f t="shared" si="25"/>
        <v>0</v>
      </c>
      <c r="H77" s="179"/>
      <c r="I77" s="178">
        <f t="shared" si="26"/>
        <v>0</v>
      </c>
      <c r="J77" s="179"/>
      <c r="K77" s="178">
        <f t="shared" si="27"/>
        <v>0</v>
      </c>
      <c r="L77" s="178">
        <v>0</v>
      </c>
      <c r="M77" s="178">
        <f t="shared" si="28"/>
        <v>0</v>
      </c>
      <c r="N77" s="180">
        <v>4.0000000000000002E-4</v>
      </c>
      <c r="O77" s="180">
        <f t="shared" si="29"/>
        <v>4.0000000000000002E-4</v>
      </c>
      <c r="P77" s="180">
        <v>0</v>
      </c>
      <c r="Q77" s="180">
        <f t="shared" si="30"/>
        <v>0</v>
      </c>
      <c r="R77" s="180"/>
      <c r="S77" s="180"/>
      <c r="T77" s="181">
        <v>0.20699999999999999</v>
      </c>
      <c r="U77" s="180">
        <f t="shared" si="31"/>
        <v>0.21</v>
      </c>
      <c r="V77" s="182"/>
      <c r="W77" s="182"/>
      <c r="X77" s="182"/>
      <c r="Y77" s="182"/>
      <c r="Z77" s="182"/>
      <c r="AA77" s="182"/>
      <c r="AB77" s="182"/>
      <c r="AC77" s="182"/>
      <c r="AD77" s="182"/>
      <c r="AE77" s="182" t="s">
        <v>103</v>
      </c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82"/>
      <c r="AR77" s="182"/>
      <c r="AS77" s="182"/>
      <c r="AT77" s="182"/>
      <c r="AU77" s="182"/>
      <c r="AV77" s="182"/>
      <c r="AW77" s="182"/>
      <c r="AX77" s="182"/>
      <c r="AY77" s="182"/>
      <c r="AZ77" s="182"/>
      <c r="BA77" s="182"/>
      <c r="BB77" s="182"/>
      <c r="BC77" s="182"/>
      <c r="BD77" s="182"/>
      <c r="BE77" s="182"/>
      <c r="BF77" s="182"/>
      <c r="BG77" s="182"/>
      <c r="BH77" s="182"/>
    </row>
    <row r="78" spans="1:60" outlineLevel="1" x14ac:dyDescent="0.2">
      <c r="A78" s="174">
        <v>67</v>
      </c>
      <c r="B78" s="174" t="s">
        <v>104</v>
      </c>
      <c r="C78" s="175" t="s">
        <v>209</v>
      </c>
      <c r="D78" s="176" t="s">
        <v>108</v>
      </c>
      <c r="E78" s="177">
        <v>1</v>
      </c>
      <c r="F78" s="178">
        <f t="shared" si="24"/>
        <v>0</v>
      </c>
      <c r="G78" s="178">
        <f t="shared" si="25"/>
        <v>0</v>
      </c>
      <c r="H78" s="179"/>
      <c r="I78" s="178">
        <f t="shared" si="26"/>
        <v>0</v>
      </c>
      <c r="J78" s="179"/>
      <c r="K78" s="178">
        <f t="shared" si="27"/>
        <v>0</v>
      </c>
      <c r="L78" s="178">
        <v>0</v>
      </c>
      <c r="M78" s="178">
        <f t="shared" si="28"/>
        <v>0</v>
      </c>
      <c r="N78" s="180">
        <v>5.0000000000000001E-3</v>
      </c>
      <c r="O78" s="180">
        <f t="shared" si="29"/>
        <v>5.0000000000000001E-3</v>
      </c>
      <c r="P78" s="180">
        <v>0</v>
      </c>
      <c r="Q78" s="180">
        <f t="shared" si="30"/>
        <v>0</v>
      </c>
      <c r="R78" s="180"/>
      <c r="S78" s="180"/>
      <c r="T78" s="181">
        <v>0.22700000000000001</v>
      </c>
      <c r="U78" s="180">
        <f t="shared" si="31"/>
        <v>0.23</v>
      </c>
      <c r="V78" s="182"/>
      <c r="W78" s="182"/>
      <c r="X78" s="182"/>
      <c r="Y78" s="182"/>
      <c r="Z78" s="182"/>
      <c r="AA78" s="182"/>
      <c r="AB78" s="182"/>
      <c r="AC78" s="182"/>
      <c r="AD78" s="182"/>
      <c r="AE78" s="182" t="s">
        <v>103</v>
      </c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82"/>
      <c r="AR78" s="182"/>
      <c r="AS78" s="182"/>
      <c r="AT78" s="182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182"/>
      <c r="BF78" s="182"/>
      <c r="BG78" s="182"/>
      <c r="BH78" s="182"/>
    </row>
    <row r="79" spans="1:60" outlineLevel="1" x14ac:dyDescent="0.2">
      <c r="A79" s="174">
        <v>68</v>
      </c>
      <c r="B79" s="174" t="s">
        <v>104</v>
      </c>
      <c r="C79" s="175" t="s">
        <v>210</v>
      </c>
      <c r="D79" s="176" t="s">
        <v>108</v>
      </c>
      <c r="E79" s="177">
        <v>1</v>
      </c>
      <c r="F79" s="178">
        <f t="shared" si="24"/>
        <v>0</v>
      </c>
      <c r="G79" s="178">
        <f t="shared" si="25"/>
        <v>0</v>
      </c>
      <c r="H79" s="179"/>
      <c r="I79" s="178">
        <f t="shared" si="26"/>
        <v>0</v>
      </c>
      <c r="J79" s="179"/>
      <c r="K79" s="178">
        <f t="shared" si="27"/>
        <v>0</v>
      </c>
      <c r="L79" s="178">
        <v>0</v>
      </c>
      <c r="M79" s="178">
        <f t="shared" si="28"/>
        <v>0</v>
      </c>
      <c r="N79" s="180">
        <v>1E-3</v>
      </c>
      <c r="O79" s="180">
        <f t="shared" si="29"/>
        <v>1E-3</v>
      </c>
      <c r="P79" s="180">
        <v>0</v>
      </c>
      <c r="Q79" s="180">
        <f t="shared" si="30"/>
        <v>0</v>
      </c>
      <c r="R79" s="180"/>
      <c r="S79" s="180"/>
      <c r="T79" s="181">
        <v>0.22700000000000001</v>
      </c>
      <c r="U79" s="180">
        <f t="shared" si="31"/>
        <v>0.23</v>
      </c>
      <c r="V79" s="182"/>
      <c r="W79" s="182"/>
      <c r="X79" s="182"/>
      <c r="Y79" s="182"/>
      <c r="Z79" s="182"/>
      <c r="AA79" s="182"/>
      <c r="AB79" s="182"/>
      <c r="AC79" s="182"/>
      <c r="AD79" s="182"/>
      <c r="AE79" s="182" t="s">
        <v>103</v>
      </c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82"/>
      <c r="AR79" s="182"/>
      <c r="AS79" s="182"/>
      <c r="AT79" s="182"/>
      <c r="AU79" s="182"/>
      <c r="AV79" s="182"/>
      <c r="AW79" s="182"/>
      <c r="AX79" s="182"/>
      <c r="AY79" s="182"/>
      <c r="AZ79" s="182"/>
      <c r="BA79" s="182"/>
      <c r="BB79" s="182"/>
      <c r="BC79" s="182"/>
      <c r="BD79" s="182"/>
      <c r="BE79" s="182"/>
      <c r="BF79" s="182"/>
      <c r="BG79" s="182"/>
      <c r="BH79" s="182"/>
    </row>
    <row r="80" spans="1:60" outlineLevel="1" x14ac:dyDescent="0.2">
      <c r="A80" s="174">
        <v>69</v>
      </c>
      <c r="B80" s="174" t="s">
        <v>104</v>
      </c>
      <c r="C80" s="175" t="s">
        <v>211</v>
      </c>
      <c r="D80" s="176" t="s">
        <v>108</v>
      </c>
      <c r="E80" s="177">
        <v>4</v>
      </c>
      <c r="F80" s="178">
        <f t="shared" si="24"/>
        <v>0</v>
      </c>
      <c r="G80" s="178">
        <f t="shared" si="25"/>
        <v>0</v>
      </c>
      <c r="H80" s="179"/>
      <c r="I80" s="178">
        <f t="shared" si="26"/>
        <v>0</v>
      </c>
      <c r="J80" s="179"/>
      <c r="K80" s="178">
        <f t="shared" si="27"/>
        <v>0</v>
      </c>
      <c r="L80" s="178">
        <v>0</v>
      </c>
      <c r="M80" s="178">
        <f t="shared" si="28"/>
        <v>0</v>
      </c>
      <c r="N80" s="180">
        <v>1E-3</v>
      </c>
      <c r="O80" s="180">
        <f t="shared" si="29"/>
        <v>4.0000000000000001E-3</v>
      </c>
      <c r="P80" s="180">
        <v>0</v>
      </c>
      <c r="Q80" s="180">
        <f t="shared" si="30"/>
        <v>0</v>
      </c>
      <c r="R80" s="180"/>
      <c r="S80" s="180"/>
      <c r="T80" s="181">
        <v>0.22700000000000001</v>
      </c>
      <c r="U80" s="180">
        <f t="shared" si="31"/>
        <v>0.91</v>
      </c>
      <c r="V80" s="182"/>
      <c r="W80" s="182"/>
      <c r="X80" s="182"/>
      <c r="Y80" s="182"/>
      <c r="Z80" s="182"/>
      <c r="AA80" s="182"/>
      <c r="AB80" s="182"/>
      <c r="AC80" s="182"/>
      <c r="AD80" s="182"/>
      <c r="AE80" s="182" t="s">
        <v>103</v>
      </c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82"/>
      <c r="AR80" s="182"/>
      <c r="AS80" s="182"/>
      <c r="AT80" s="182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182"/>
      <c r="BF80" s="182"/>
      <c r="BG80" s="182"/>
      <c r="BH80" s="182"/>
    </row>
    <row r="81" spans="1:60" outlineLevel="1" x14ac:dyDescent="0.2">
      <c r="A81" s="174">
        <v>70</v>
      </c>
      <c r="B81" s="174" t="s">
        <v>212</v>
      </c>
      <c r="C81" s="175" t="s">
        <v>213</v>
      </c>
      <c r="D81" s="176" t="s">
        <v>108</v>
      </c>
      <c r="E81" s="177">
        <v>4</v>
      </c>
      <c r="F81" s="178">
        <f t="shared" si="24"/>
        <v>0</v>
      </c>
      <c r="G81" s="178">
        <f t="shared" si="25"/>
        <v>0</v>
      </c>
      <c r="H81" s="179"/>
      <c r="I81" s="178">
        <f t="shared" si="26"/>
        <v>0</v>
      </c>
      <c r="J81" s="179"/>
      <c r="K81" s="178">
        <f t="shared" si="27"/>
        <v>0</v>
      </c>
      <c r="L81" s="178">
        <v>0</v>
      </c>
      <c r="M81" s="178">
        <f t="shared" si="28"/>
        <v>0</v>
      </c>
      <c r="N81" s="180">
        <v>5.2999999999999998E-4</v>
      </c>
      <c r="O81" s="180">
        <f t="shared" si="29"/>
        <v>2.1199999999999999E-3</v>
      </c>
      <c r="P81" s="180">
        <v>0</v>
      </c>
      <c r="Q81" s="180">
        <f t="shared" si="30"/>
        <v>0</v>
      </c>
      <c r="R81" s="180"/>
      <c r="S81" s="180"/>
      <c r="T81" s="181">
        <v>0.38100000000000001</v>
      </c>
      <c r="U81" s="180">
        <f t="shared" si="31"/>
        <v>1.52</v>
      </c>
      <c r="V81" s="182"/>
      <c r="W81" s="182"/>
      <c r="X81" s="182"/>
      <c r="Y81" s="182"/>
      <c r="Z81" s="182"/>
      <c r="AA81" s="182"/>
      <c r="AB81" s="182"/>
      <c r="AC81" s="182"/>
      <c r="AD81" s="182"/>
      <c r="AE81" s="182" t="s">
        <v>103</v>
      </c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82"/>
      <c r="AR81" s="182"/>
      <c r="AS81" s="182"/>
      <c r="AT81" s="182"/>
      <c r="AU81" s="182"/>
      <c r="AV81" s="182"/>
      <c r="AW81" s="182"/>
      <c r="AX81" s="182"/>
      <c r="AY81" s="182"/>
      <c r="AZ81" s="182"/>
      <c r="BA81" s="182"/>
      <c r="BB81" s="182"/>
      <c r="BC81" s="182"/>
      <c r="BD81" s="182"/>
      <c r="BE81" s="182"/>
      <c r="BF81" s="182"/>
      <c r="BG81" s="182"/>
      <c r="BH81" s="182"/>
    </row>
    <row r="82" spans="1:60" outlineLevel="1" x14ac:dyDescent="0.2">
      <c r="A82" s="174">
        <v>71</v>
      </c>
      <c r="B82" s="174" t="s">
        <v>214</v>
      </c>
      <c r="C82" s="175" t="s">
        <v>215</v>
      </c>
      <c r="D82" s="176" t="s">
        <v>108</v>
      </c>
      <c r="E82" s="177">
        <v>4</v>
      </c>
      <c r="F82" s="178">
        <f t="shared" si="24"/>
        <v>0</v>
      </c>
      <c r="G82" s="178">
        <f t="shared" si="25"/>
        <v>0</v>
      </c>
      <c r="H82" s="179"/>
      <c r="I82" s="178">
        <f t="shared" si="26"/>
        <v>0</v>
      </c>
      <c r="J82" s="179"/>
      <c r="K82" s="178">
        <f t="shared" si="27"/>
        <v>0</v>
      </c>
      <c r="L82" s="178">
        <v>0</v>
      </c>
      <c r="M82" s="178">
        <f t="shared" si="28"/>
        <v>0</v>
      </c>
      <c r="N82" s="180">
        <v>4.0000000000000002E-4</v>
      </c>
      <c r="O82" s="180">
        <f t="shared" si="29"/>
        <v>1.6000000000000001E-3</v>
      </c>
      <c r="P82" s="180">
        <v>0</v>
      </c>
      <c r="Q82" s="180">
        <f t="shared" si="30"/>
        <v>0</v>
      </c>
      <c r="R82" s="180"/>
      <c r="S82" s="180"/>
      <c r="T82" s="181">
        <v>8.3000000000000004E-2</v>
      </c>
      <c r="U82" s="180">
        <f t="shared" si="31"/>
        <v>0.33</v>
      </c>
      <c r="V82" s="182"/>
      <c r="W82" s="182"/>
      <c r="X82" s="182"/>
      <c r="Y82" s="182"/>
      <c r="Z82" s="182"/>
      <c r="AA82" s="182"/>
      <c r="AB82" s="182"/>
      <c r="AC82" s="182"/>
      <c r="AD82" s="182"/>
      <c r="AE82" s="182" t="s">
        <v>103</v>
      </c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82"/>
      <c r="AR82" s="182"/>
      <c r="AS82" s="182"/>
      <c r="AT82" s="182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182"/>
      <c r="BF82" s="182"/>
      <c r="BG82" s="182"/>
      <c r="BH82" s="182"/>
    </row>
    <row r="83" spans="1:60" outlineLevel="1" x14ac:dyDescent="0.2">
      <c r="A83" s="174">
        <v>72</v>
      </c>
      <c r="B83" s="174" t="s">
        <v>104</v>
      </c>
      <c r="C83" s="175" t="s">
        <v>216</v>
      </c>
      <c r="D83" s="176" t="s">
        <v>108</v>
      </c>
      <c r="E83" s="177">
        <v>2</v>
      </c>
      <c r="F83" s="178">
        <f t="shared" si="24"/>
        <v>0</v>
      </c>
      <c r="G83" s="178">
        <f t="shared" si="25"/>
        <v>0</v>
      </c>
      <c r="H83" s="179"/>
      <c r="I83" s="178">
        <f t="shared" si="26"/>
        <v>0</v>
      </c>
      <c r="J83" s="179"/>
      <c r="K83" s="178">
        <f t="shared" si="27"/>
        <v>0</v>
      </c>
      <c r="L83" s="178">
        <v>0</v>
      </c>
      <c r="M83" s="178">
        <f t="shared" si="28"/>
        <v>0</v>
      </c>
      <c r="N83" s="180">
        <v>3.5E-4</v>
      </c>
      <c r="O83" s="180">
        <f t="shared" si="29"/>
        <v>6.9999999999999999E-4</v>
      </c>
      <c r="P83" s="180">
        <v>0</v>
      </c>
      <c r="Q83" s="180">
        <f t="shared" si="30"/>
        <v>0</v>
      </c>
      <c r="R83" s="180"/>
      <c r="S83" s="180"/>
      <c r="T83" s="181">
        <v>8.3000000000000004E-2</v>
      </c>
      <c r="U83" s="180">
        <f t="shared" si="31"/>
        <v>0.17</v>
      </c>
      <c r="V83" s="182"/>
      <c r="W83" s="182"/>
      <c r="X83" s="182"/>
      <c r="Y83" s="182"/>
      <c r="Z83" s="182"/>
      <c r="AA83" s="182"/>
      <c r="AB83" s="182"/>
      <c r="AC83" s="182"/>
      <c r="AD83" s="182"/>
      <c r="AE83" s="182" t="s">
        <v>103</v>
      </c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82"/>
      <c r="AR83" s="182"/>
      <c r="AS83" s="182"/>
      <c r="AT83" s="182"/>
      <c r="AU83" s="182"/>
      <c r="AV83" s="182"/>
      <c r="AW83" s="182"/>
      <c r="AX83" s="182"/>
      <c r="AY83" s="182"/>
      <c r="AZ83" s="182"/>
      <c r="BA83" s="182"/>
      <c r="BB83" s="182"/>
      <c r="BC83" s="182"/>
      <c r="BD83" s="182"/>
      <c r="BE83" s="182"/>
      <c r="BF83" s="182"/>
      <c r="BG83" s="182"/>
      <c r="BH83" s="182"/>
    </row>
    <row r="84" spans="1:60" outlineLevel="1" x14ac:dyDescent="0.2">
      <c r="A84" s="174">
        <v>73</v>
      </c>
      <c r="B84" s="174" t="s">
        <v>217</v>
      </c>
      <c r="C84" s="175" t="s">
        <v>218</v>
      </c>
      <c r="D84" s="176" t="s">
        <v>108</v>
      </c>
      <c r="E84" s="177">
        <v>1</v>
      </c>
      <c r="F84" s="178">
        <f t="shared" si="24"/>
        <v>0</v>
      </c>
      <c r="G84" s="178">
        <f t="shared" si="25"/>
        <v>0</v>
      </c>
      <c r="H84" s="179"/>
      <c r="I84" s="178">
        <f t="shared" si="26"/>
        <v>0</v>
      </c>
      <c r="J84" s="179"/>
      <c r="K84" s="178">
        <f t="shared" si="27"/>
        <v>0</v>
      </c>
      <c r="L84" s="178">
        <v>0</v>
      </c>
      <c r="M84" s="178">
        <f t="shared" si="28"/>
        <v>0</v>
      </c>
      <c r="N84" s="180">
        <v>2.97E-3</v>
      </c>
      <c r="O84" s="180">
        <f t="shared" si="29"/>
        <v>2.97E-3</v>
      </c>
      <c r="P84" s="180">
        <v>0</v>
      </c>
      <c r="Q84" s="180">
        <f t="shared" si="30"/>
        <v>0</v>
      </c>
      <c r="R84" s="180"/>
      <c r="S84" s="180"/>
      <c r="T84" s="181">
        <v>8.3000000000000004E-2</v>
      </c>
      <c r="U84" s="180">
        <f t="shared" si="31"/>
        <v>0.08</v>
      </c>
      <c r="V84" s="182"/>
      <c r="W84" s="182"/>
      <c r="X84" s="182"/>
      <c r="Y84" s="182"/>
      <c r="Z84" s="182"/>
      <c r="AA84" s="182"/>
      <c r="AB84" s="182"/>
      <c r="AC84" s="182"/>
      <c r="AD84" s="182"/>
      <c r="AE84" s="182" t="s">
        <v>103</v>
      </c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82"/>
      <c r="AR84" s="182"/>
      <c r="AS84" s="182"/>
      <c r="AT84" s="182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182"/>
      <c r="BF84" s="182"/>
      <c r="BG84" s="182"/>
      <c r="BH84" s="182"/>
    </row>
    <row r="85" spans="1:60" outlineLevel="1" x14ac:dyDescent="0.2">
      <c r="A85" s="174">
        <v>74</v>
      </c>
      <c r="B85" s="174" t="s">
        <v>104</v>
      </c>
      <c r="C85" s="175" t="s">
        <v>219</v>
      </c>
      <c r="D85" s="176" t="s">
        <v>108</v>
      </c>
      <c r="E85" s="177">
        <v>1</v>
      </c>
      <c r="F85" s="178">
        <f t="shared" si="24"/>
        <v>0</v>
      </c>
      <c r="G85" s="178">
        <f t="shared" si="25"/>
        <v>0</v>
      </c>
      <c r="H85" s="179"/>
      <c r="I85" s="178">
        <f t="shared" si="26"/>
        <v>0</v>
      </c>
      <c r="J85" s="179"/>
      <c r="K85" s="178">
        <f t="shared" si="27"/>
        <v>0</v>
      </c>
      <c r="L85" s="178">
        <v>0</v>
      </c>
      <c r="M85" s="178">
        <f t="shared" si="28"/>
        <v>0</v>
      </c>
      <c r="N85" s="180">
        <v>5.0000000000000001E-4</v>
      </c>
      <c r="O85" s="180">
        <f t="shared" si="29"/>
        <v>5.0000000000000001E-4</v>
      </c>
      <c r="P85" s="180">
        <v>0</v>
      </c>
      <c r="Q85" s="180">
        <f t="shared" si="30"/>
        <v>0</v>
      </c>
      <c r="R85" s="180"/>
      <c r="S85" s="180"/>
      <c r="T85" s="181">
        <v>8.3000000000000004E-2</v>
      </c>
      <c r="U85" s="180">
        <f t="shared" si="31"/>
        <v>0.08</v>
      </c>
      <c r="V85" s="182"/>
      <c r="W85" s="182"/>
      <c r="X85" s="182"/>
      <c r="Y85" s="182"/>
      <c r="Z85" s="182"/>
      <c r="AA85" s="182"/>
      <c r="AB85" s="182"/>
      <c r="AC85" s="182"/>
      <c r="AD85" s="182"/>
      <c r="AE85" s="182" t="s">
        <v>103</v>
      </c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82"/>
      <c r="AR85" s="182"/>
      <c r="AS85" s="182"/>
      <c r="AT85" s="182"/>
      <c r="AU85" s="182"/>
      <c r="AV85" s="182"/>
      <c r="AW85" s="182"/>
      <c r="AX85" s="182"/>
      <c r="AY85" s="182"/>
      <c r="AZ85" s="182"/>
      <c r="BA85" s="182"/>
      <c r="BB85" s="182"/>
      <c r="BC85" s="182"/>
      <c r="BD85" s="182"/>
      <c r="BE85" s="182"/>
      <c r="BF85" s="182"/>
      <c r="BG85" s="182"/>
      <c r="BH85" s="182"/>
    </row>
    <row r="86" spans="1:60" outlineLevel="1" x14ac:dyDescent="0.2">
      <c r="A86" s="174">
        <v>75</v>
      </c>
      <c r="B86" s="174" t="s">
        <v>104</v>
      </c>
      <c r="C86" s="175" t="s">
        <v>220</v>
      </c>
      <c r="D86" s="176" t="s">
        <v>108</v>
      </c>
      <c r="E86" s="177">
        <v>1</v>
      </c>
      <c r="F86" s="178">
        <f t="shared" si="24"/>
        <v>0</v>
      </c>
      <c r="G86" s="178">
        <f t="shared" si="25"/>
        <v>0</v>
      </c>
      <c r="H86" s="179"/>
      <c r="I86" s="178">
        <f t="shared" si="26"/>
        <v>0</v>
      </c>
      <c r="J86" s="179"/>
      <c r="K86" s="178">
        <f t="shared" si="27"/>
        <v>0</v>
      </c>
      <c r="L86" s="178">
        <v>0</v>
      </c>
      <c r="M86" s="178">
        <f t="shared" si="28"/>
        <v>0</v>
      </c>
      <c r="N86" s="180">
        <v>1E-3</v>
      </c>
      <c r="O86" s="180">
        <f t="shared" si="29"/>
        <v>1E-3</v>
      </c>
      <c r="P86" s="180">
        <v>0</v>
      </c>
      <c r="Q86" s="180">
        <f t="shared" si="30"/>
        <v>0</v>
      </c>
      <c r="R86" s="180"/>
      <c r="S86" s="180"/>
      <c r="T86" s="181">
        <v>8.3000000000000004E-2</v>
      </c>
      <c r="U86" s="180">
        <f t="shared" si="31"/>
        <v>0.08</v>
      </c>
      <c r="V86" s="182"/>
      <c r="W86" s="182"/>
      <c r="X86" s="182"/>
      <c r="Y86" s="182"/>
      <c r="Z86" s="182"/>
      <c r="AA86" s="182"/>
      <c r="AB86" s="182"/>
      <c r="AC86" s="182"/>
      <c r="AD86" s="182"/>
      <c r="AE86" s="182" t="s">
        <v>103</v>
      </c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82"/>
      <c r="AR86" s="182"/>
      <c r="AS86" s="182"/>
      <c r="AT86" s="182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182"/>
      <c r="BF86" s="182"/>
      <c r="BG86" s="182"/>
      <c r="BH86" s="182"/>
    </row>
    <row r="87" spans="1:60" outlineLevel="1" x14ac:dyDescent="0.2">
      <c r="A87" s="174">
        <v>76</v>
      </c>
      <c r="B87" s="174" t="s">
        <v>104</v>
      </c>
      <c r="C87" s="175" t="s">
        <v>221</v>
      </c>
      <c r="D87" s="176" t="s">
        <v>108</v>
      </c>
      <c r="E87" s="177">
        <v>1</v>
      </c>
      <c r="F87" s="178">
        <f t="shared" si="24"/>
        <v>0</v>
      </c>
      <c r="G87" s="178">
        <f t="shared" si="25"/>
        <v>0</v>
      </c>
      <c r="H87" s="179"/>
      <c r="I87" s="178">
        <f t="shared" si="26"/>
        <v>0</v>
      </c>
      <c r="J87" s="179"/>
      <c r="K87" s="178">
        <f t="shared" si="27"/>
        <v>0</v>
      </c>
      <c r="L87" s="178">
        <v>0</v>
      </c>
      <c r="M87" s="178">
        <f t="shared" si="28"/>
        <v>0</v>
      </c>
      <c r="N87" s="180">
        <v>0.01</v>
      </c>
      <c r="O87" s="180">
        <f t="shared" si="29"/>
        <v>0.01</v>
      </c>
      <c r="P87" s="180">
        <v>0</v>
      </c>
      <c r="Q87" s="180">
        <f t="shared" si="30"/>
        <v>0</v>
      </c>
      <c r="R87" s="180"/>
      <c r="S87" s="180"/>
      <c r="T87" s="181">
        <v>8.3000000000000004E-2</v>
      </c>
      <c r="U87" s="180">
        <f t="shared" si="31"/>
        <v>0.08</v>
      </c>
      <c r="V87" s="182"/>
      <c r="W87" s="182"/>
      <c r="X87" s="182"/>
      <c r="Y87" s="182"/>
      <c r="Z87" s="182"/>
      <c r="AA87" s="182"/>
      <c r="AB87" s="182"/>
      <c r="AC87" s="182"/>
      <c r="AD87" s="182"/>
      <c r="AE87" s="182" t="s">
        <v>103</v>
      </c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82"/>
      <c r="AR87" s="182"/>
      <c r="AS87" s="182"/>
      <c r="AT87" s="182"/>
      <c r="AU87" s="182"/>
      <c r="AV87" s="182"/>
      <c r="AW87" s="182"/>
      <c r="AX87" s="182"/>
      <c r="AY87" s="182"/>
      <c r="AZ87" s="182"/>
      <c r="BA87" s="182"/>
      <c r="BB87" s="182"/>
      <c r="BC87" s="182"/>
      <c r="BD87" s="182"/>
      <c r="BE87" s="182"/>
      <c r="BF87" s="182"/>
      <c r="BG87" s="182"/>
      <c r="BH87" s="182"/>
    </row>
    <row r="88" spans="1:60" outlineLevel="1" x14ac:dyDescent="0.2">
      <c r="A88" s="174">
        <v>77</v>
      </c>
      <c r="B88" s="174" t="s">
        <v>222</v>
      </c>
      <c r="C88" s="175" t="s">
        <v>223</v>
      </c>
      <c r="D88" s="176" t="s">
        <v>108</v>
      </c>
      <c r="E88" s="177">
        <v>2</v>
      </c>
      <c r="F88" s="178">
        <f t="shared" si="24"/>
        <v>0</v>
      </c>
      <c r="G88" s="178">
        <f t="shared" si="25"/>
        <v>0</v>
      </c>
      <c r="H88" s="179"/>
      <c r="I88" s="178">
        <f t="shared" si="26"/>
        <v>0</v>
      </c>
      <c r="J88" s="179"/>
      <c r="K88" s="178">
        <f t="shared" si="27"/>
        <v>0</v>
      </c>
      <c r="L88" s="178">
        <v>0</v>
      </c>
      <c r="M88" s="178">
        <f t="shared" si="28"/>
        <v>0</v>
      </c>
      <c r="N88" s="180">
        <v>3.6999999999999999E-4</v>
      </c>
      <c r="O88" s="180">
        <f t="shared" si="29"/>
        <v>7.3999999999999999E-4</v>
      </c>
      <c r="P88" s="180">
        <v>0</v>
      </c>
      <c r="Q88" s="180">
        <f t="shared" si="30"/>
        <v>0</v>
      </c>
      <c r="R88" s="180"/>
      <c r="S88" s="180"/>
      <c r="T88" s="181">
        <v>0.20599999999999999</v>
      </c>
      <c r="U88" s="180">
        <f t="shared" si="31"/>
        <v>0.41</v>
      </c>
      <c r="V88" s="182"/>
      <c r="W88" s="182"/>
      <c r="X88" s="182"/>
      <c r="Y88" s="182"/>
      <c r="Z88" s="182"/>
      <c r="AA88" s="182"/>
      <c r="AB88" s="182"/>
      <c r="AC88" s="182"/>
      <c r="AD88" s="182"/>
      <c r="AE88" s="182" t="s">
        <v>103</v>
      </c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82"/>
      <c r="AR88" s="182"/>
      <c r="AS88" s="182"/>
      <c r="AT88" s="182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182"/>
      <c r="BF88" s="182"/>
      <c r="BG88" s="182"/>
      <c r="BH88" s="182"/>
    </row>
    <row r="89" spans="1:60" outlineLevel="1" x14ac:dyDescent="0.2">
      <c r="A89" s="174">
        <v>78</v>
      </c>
      <c r="B89" s="174" t="s">
        <v>224</v>
      </c>
      <c r="C89" s="175" t="s">
        <v>225</v>
      </c>
      <c r="D89" s="176" t="s">
        <v>108</v>
      </c>
      <c r="E89" s="177">
        <v>1</v>
      </c>
      <c r="F89" s="178">
        <f t="shared" si="24"/>
        <v>0</v>
      </c>
      <c r="G89" s="178">
        <f t="shared" si="25"/>
        <v>0</v>
      </c>
      <c r="H89" s="179"/>
      <c r="I89" s="178">
        <f t="shared" si="26"/>
        <v>0</v>
      </c>
      <c r="J89" s="179"/>
      <c r="K89" s="178">
        <f t="shared" si="27"/>
        <v>0</v>
      </c>
      <c r="L89" s="178">
        <v>0</v>
      </c>
      <c r="M89" s="178">
        <f t="shared" si="28"/>
        <v>0</v>
      </c>
      <c r="N89" s="180">
        <v>9.7000000000000005E-4</v>
      </c>
      <c r="O89" s="180">
        <f t="shared" si="29"/>
        <v>9.7000000000000005E-4</v>
      </c>
      <c r="P89" s="180">
        <v>0</v>
      </c>
      <c r="Q89" s="180">
        <f t="shared" si="30"/>
        <v>0</v>
      </c>
      <c r="R89" s="180"/>
      <c r="S89" s="180"/>
      <c r="T89" s="181">
        <v>0.26900000000000002</v>
      </c>
      <c r="U89" s="180">
        <f t="shared" si="31"/>
        <v>0.27</v>
      </c>
      <c r="V89" s="182"/>
      <c r="W89" s="182"/>
      <c r="X89" s="182"/>
      <c r="Y89" s="182"/>
      <c r="Z89" s="182"/>
      <c r="AA89" s="182"/>
      <c r="AB89" s="182"/>
      <c r="AC89" s="182"/>
      <c r="AD89" s="182"/>
      <c r="AE89" s="182" t="s">
        <v>103</v>
      </c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82"/>
      <c r="AR89" s="182"/>
      <c r="AS89" s="182"/>
      <c r="AT89" s="182"/>
      <c r="AU89" s="182"/>
      <c r="AV89" s="182"/>
      <c r="AW89" s="182"/>
      <c r="AX89" s="182"/>
      <c r="AY89" s="182"/>
      <c r="AZ89" s="182"/>
      <c r="BA89" s="182"/>
      <c r="BB89" s="182"/>
      <c r="BC89" s="182"/>
      <c r="BD89" s="182"/>
      <c r="BE89" s="182"/>
      <c r="BF89" s="182"/>
      <c r="BG89" s="182"/>
      <c r="BH89" s="182"/>
    </row>
    <row r="90" spans="1:60" outlineLevel="1" x14ac:dyDescent="0.2">
      <c r="A90" s="174">
        <v>79</v>
      </c>
      <c r="B90" s="174" t="s">
        <v>226</v>
      </c>
      <c r="C90" s="175" t="s">
        <v>227</v>
      </c>
      <c r="D90" s="176" t="s">
        <v>108</v>
      </c>
      <c r="E90" s="177">
        <v>1</v>
      </c>
      <c r="F90" s="178">
        <f t="shared" si="24"/>
        <v>0</v>
      </c>
      <c r="G90" s="178">
        <f t="shared" si="25"/>
        <v>0</v>
      </c>
      <c r="H90" s="179"/>
      <c r="I90" s="178">
        <f t="shared" si="26"/>
        <v>0</v>
      </c>
      <c r="J90" s="179"/>
      <c r="K90" s="178">
        <f t="shared" si="27"/>
        <v>0</v>
      </c>
      <c r="L90" s="178">
        <v>0</v>
      </c>
      <c r="M90" s="178">
        <f t="shared" si="28"/>
        <v>0</v>
      </c>
      <c r="N90" s="180">
        <v>2E-3</v>
      </c>
      <c r="O90" s="180">
        <f t="shared" si="29"/>
        <v>2E-3</v>
      </c>
      <c r="P90" s="180">
        <v>0</v>
      </c>
      <c r="Q90" s="180">
        <f t="shared" si="30"/>
        <v>0</v>
      </c>
      <c r="R90" s="180"/>
      <c r="S90" s="180"/>
      <c r="T90" s="181">
        <v>0.20599999999999999</v>
      </c>
      <c r="U90" s="180">
        <f t="shared" si="31"/>
        <v>0.21</v>
      </c>
      <c r="V90" s="182"/>
      <c r="W90" s="182"/>
      <c r="X90" s="182"/>
      <c r="Y90" s="182"/>
      <c r="Z90" s="182"/>
      <c r="AA90" s="182"/>
      <c r="AB90" s="182"/>
      <c r="AC90" s="182"/>
      <c r="AD90" s="182"/>
      <c r="AE90" s="182" t="s">
        <v>103</v>
      </c>
      <c r="AF90" s="182"/>
      <c r="AG90" s="182"/>
      <c r="AH90" s="182"/>
      <c r="AI90" s="182"/>
      <c r="AJ90" s="182"/>
      <c r="AK90" s="182"/>
      <c r="AL90" s="182"/>
      <c r="AM90" s="182"/>
      <c r="AN90" s="182"/>
      <c r="AO90" s="182"/>
      <c r="AP90" s="182"/>
      <c r="AQ90" s="182"/>
      <c r="AR90" s="182"/>
      <c r="AS90" s="182"/>
      <c r="AT90" s="182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182"/>
      <c r="BF90" s="182"/>
      <c r="BG90" s="182"/>
      <c r="BH90" s="182"/>
    </row>
    <row r="91" spans="1:60" outlineLevel="1" x14ac:dyDescent="0.2">
      <c r="A91" s="174">
        <v>80</v>
      </c>
      <c r="B91" s="174" t="s">
        <v>104</v>
      </c>
      <c r="C91" s="175" t="s">
        <v>228</v>
      </c>
      <c r="D91" s="176" t="s">
        <v>108</v>
      </c>
      <c r="E91" s="177">
        <v>1</v>
      </c>
      <c r="F91" s="178">
        <f t="shared" si="24"/>
        <v>0</v>
      </c>
      <c r="G91" s="178">
        <f t="shared" si="25"/>
        <v>0</v>
      </c>
      <c r="H91" s="179"/>
      <c r="I91" s="178">
        <f t="shared" si="26"/>
        <v>0</v>
      </c>
      <c r="J91" s="179"/>
      <c r="K91" s="178">
        <f t="shared" si="27"/>
        <v>0</v>
      </c>
      <c r="L91" s="178">
        <v>0</v>
      </c>
      <c r="M91" s="178">
        <f t="shared" si="28"/>
        <v>0</v>
      </c>
      <c r="N91" s="180">
        <v>2.9999999999999997E-4</v>
      </c>
      <c r="O91" s="180">
        <f t="shared" si="29"/>
        <v>2.9999999999999997E-4</v>
      </c>
      <c r="P91" s="180">
        <v>0</v>
      </c>
      <c r="Q91" s="180">
        <f t="shared" si="30"/>
        <v>0</v>
      </c>
      <c r="R91" s="180"/>
      <c r="S91" s="180"/>
      <c r="T91" s="181">
        <v>0.20599999999999999</v>
      </c>
      <c r="U91" s="180">
        <f t="shared" si="31"/>
        <v>0.21</v>
      </c>
      <c r="V91" s="182"/>
      <c r="W91" s="182"/>
      <c r="X91" s="182"/>
      <c r="Y91" s="182"/>
      <c r="Z91" s="182"/>
      <c r="AA91" s="182"/>
      <c r="AB91" s="182"/>
      <c r="AC91" s="182"/>
      <c r="AD91" s="182"/>
      <c r="AE91" s="182" t="s">
        <v>103</v>
      </c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82"/>
      <c r="AR91" s="182"/>
      <c r="AS91" s="182"/>
      <c r="AT91" s="182"/>
      <c r="AU91" s="182"/>
      <c r="AV91" s="182"/>
      <c r="AW91" s="182"/>
      <c r="AX91" s="182"/>
      <c r="AY91" s="182"/>
      <c r="AZ91" s="182"/>
      <c r="BA91" s="182"/>
      <c r="BB91" s="182"/>
      <c r="BC91" s="182"/>
      <c r="BD91" s="182"/>
      <c r="BE91" s="182"/>
      <c r="BF91" s="182"/>
      <c r="BG91" s="182"/>
      <c r="BH91" s="182"/>
    </row>
    <row r="92" spans="1:60" outlineLevel="1" x14ac:dyDescent="0.2">
      <c r="A92" s="174">
        <v>81</v>
      </c>
      <c r="B92" s="174" t="s">
        <v>104</v>
      </c>
      <c r="C92" s="175" t="s">
        <v>229</v>
      </c>
      <c r="D92" s="176" t="s">
        <v>108</v>
      </c>
      <c r="E92" s="177">
        <v>1</v>
      </c>
      <c r="F92" s="178">
        <f t="shared" si="24"/>
        <v>0</v>
      </c>
      <c r="G92" s="178">
        <f t="shared" si="25"/>
        <v>0</v>
      </c>
      <c r="H92" s="179"/>
      <c r="I92" s="178">
        <f t="shared" si="26"/>
        <v>0</v>
      </c>
      <c r="J92" s="179"/>
      <c r="K92" s="178">
        <f t="shared" si="27"/>
        <v>0</v>
      </c>
      <c r="L92" s="178">
        <v>0</v>
      </c>
      <c r="M92" s="178">
        <f t="shared" si="28"/>
        <v>0</v>
      </c>
      <c r="N92" s="180">
        <v>2.9999999999999997E-4</v>
      </c>
      <c r="O92" s="180">
        <f t="shared" si="29"/>
        <v>2.9999999999999997E-4</v>
      </c>
      <c r="P92" s="180">
        <v>0</v>
      </c>
      <c r="Q92" s="180">
        <f t="shared" si="30"/>
        <v>0</v>
      </c>
      <c r="R92" s="180"/>
      <c r="S92" s="180"/>
      <c r="T92" s="181">
        <v>0.20599999999999999</v>
      </c>
      <c r="U92" s="180">
        <f t="shared" si="31"/>
        <v>0.21</v>
      </c>
      <c r="V92" s="182"/>
      <c r="W92" s="182"/>
      <c r="X92" s="182"/>
      <c r="Y92" s="182"/>
      <c r="Z92" s="182"/>
      <c r="AA92" s="182"/>
      <c r="AB92" s="182"/>
      <c r="AC92" s="182"/>
      <c r="AD92" s="182"/>
      <c r="AE92" s="182" t="s">
        <v>103</v>
      </c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82"/>
      <c r="AR92" s="182"/>
      <c r="AS92" s="182"/>
      <c r="AT92" s="182"/>
      <c r="AU92" s="182"/>
      <c r="AV92" s="182"/>
      <c r="AW92" s="182"/>
      <c r="AX92" s="182"/>
      <c r="AY92" s="182"/>
      <c r="AZ92" s="182"/>
      <c r="BA92" s="182"/>
      <c r="BB92" s="182"/>
      <c r="BC92" s="182"/>
      <c r="BD92" s="182"/>
      <c r="BE92" s="182"/>
      <c r="BF92" s="182"/>
      <c r="BG92" s="182"/>
      <c r="BH92" s="182"/>
    </row>
    <row r="93" spans="1:60" outlineLevel="1" x14ac:dyDescent="0.2">
      <c r="A93" s="174">
        <v>82</v>
      </c>
      <c r="B93" s="174" t="s">
        <v>104</v>
      </c>
      <c r="C93" s="175" t="s">
        <v>230</v>
      </c>
      <c r="D93" s="176" t="s">
        <v>108</v>
      </c>
      <c r="E93" s="177">
        <v>1</v>
      </c>
      <c r="F93" s="178">
        <f t="shared" si="24"/>
        <v>0</v>
      </c>
      <c r="G93" s="178">
        <f t="shared" si="25"/>
        <v>0</v>
      </c>
      <c r="H93" s="179"/>
      <c r="I93" s="178">
        <f t="shared" si="26"/>
        <v>0</v>
      </c>
      <c r="J93" s="179"/>
      <c r="K93" s="178">
        <f t="shared" si="27"/>
        <v>0</v>
      </c>
      <c r="L93" s="178">
        <v>0</v>
      </c>
      <c r="M93" s="178">
        <f t="shared" si="28"/>
        <v>0</v>
      </c>
      <c r="N93" s="180">
        <v>2.9999999999999997E-4</v>
      </c>
      <c r="O93" s="180">
        <f t="shared" si="29"/>
        <v>2.9999999999999997E-4</v>
      </c>
      <c r="P93" s="180">
        <v>0</v>
      </c>
      <c r="Q93" s="180">
        <f t="shared" si="30"/>
        <v>0</v>
      </c>
      <c r="R93" s="180"/>
      <c r="S93" s="180"/>
      <c r="T93" s="181">
        <v>0.20599999999999999</v>
      </c>
      <c r="U93" s="180">
        <f t="shared" si="31"/>
        <v>0.21</v>
      </c>
      <c r="V93" s="182"/>
      <c r="W93" s="182"/>
      <c r="X93" s="182"/>
      <c r="Y93" s="182"/>
      <c r="Z93" s="182"/>
      <c r="AA93" s="182"/>
      <c r="AB93" s="182"/>
      <c r="AC93" s="182"/>
      <c r="AD93" s="182"/>
      <c r="AE93" s="182" t="s">
        <v>103</v>
      </c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82"/>
      <c r="AR93" s="182"/>
      <c r="AS93" s="182"/>
      <c r="AT93" s="182"/>
      <c r="AU93" s="182"/>
      <c r="AV93" s="182"/>
      <c r="AW93" s="182"/>
      <c r="AX93" s="182"/>
      <c r="AY93" s="182"/>
      <c r="AZ93" s="182"/>
      <c r="BA93" s="182"/>
      <c r="BB93" s="182"/>
      <c r="BC93" s="182"/>
      <c r="BD93" s="182"/>
      <c r="BE93" s="182"/>
      <c r="BF93" s="182"/>
      <c r="BG93" s="182"/>
      <c r="BH93" s="182"/>
    </row>
    <row r="94" spans="1:60" outlineLevel="1" x14ac:dyDescent="0.2">
      <c r="A94" s="174">
        <v>83</v>
      </c>
      <c r="B94" s="174" t="s">
        <v>231</v>
      </c>
      <c r="C94" s="175" t="s">
        <v>232</v>
      </c>
      <c r="D94" s="176" t="s">
        <v>143</v>
      </c>
      <c r="E94" s="177">
        <v>6.1030000000000001E-2</v>
      </c>
      <c r="F94" s="178">
        <f t="shared" si="24"/>
        <v>0</v>
      </c>
      <c r="G94" s="178">
        <f t="shared" si="25"/>
        <v>0</v>
      </c>
      <c r="H94" s="179"/>
      <c r="I94" s="178">
        <f t="shared" si="26"/>
        <v>0</v>
      </c>
      <c r="J94" s="179"/>
      <c r="K94" s="178">
        <f t="shared" si="27"/>
        <v>0</v>
      </c>
      <c r="L94" s="178">
        <v>0</v>
      </c>
      <c r="M94" s="178">
        <f t="shared" si="28"/>
        <v>0</v>
      </c>
      <c r="N94" s="180">
        <v>0</v>
      </c>
      <c r="O94" s="180">
        <f t="shared" si="29"/>
        <v>0</v>
      </c>
      <c r="P94" s="180">
        <v>0</v>
      </c>
      <c r="Q94" s="180">
        <f t="shared" si="30"/>
        <v>0</v>
      </c>
      <c r="R94" s="180"/>
      <c r="S94" s="180"/>
      <c r="T94" s="181">
        <v>2.3849999999999998</v>
      </c>
      <c r="U94" s="180">
        <f t="shared" si="31"/>
        <v>0.15</v>
      </c>
      <c r="V94" s="182"/>
      <c r="W94" s="182"/>
      <c r="X94" s="182"/>
      <c r="Y94" s="182"/>
      <c r="Z94" s="182"/>
      <c r="AA94" s="182"/>
      <c r="AB94" s="182"/>
      <c r="AC94" s="182"/>
      <c r="AD94" s="182"/>
      <c r="AE94" s="182" t="s">
        <v>103</v>
      </c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82"/>
      <c r="AR94" s="182"/>
      <c r="AS94" s="182"/>
      <c r="AT94" s="182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182"/>
      <c r="BF94" s="182"/>
      <c r="BG94" s="182"/>
      <c r="BH94" s="182"/>
    </row>
    <row r="95" spans="1:60" x14ac:dyDescent="0.2">
      <c r="A95" s="183" t="s">
        <v>98</v>
      </c>
      <c r="B95" s="183" t="s">
        <v>63</v>
      </c>
      <c r="C95" s="184" t="s">
        <v>64</v>
      </c>
      <c r="D95" s="185"/>
      <c r="E95" s="186"/>
      <c r="F95" s="187"/>
      <c r="G95" s="187">
        <f>SUMIF(AE96:AE97,"&lt;&gt;NOR",G96:G97)</f>
        <v>0</v>
      </c>
      <c r="H95" s="187"/>
      <c r="I95" s="187">
        <f>SUM(I96:I97)</f>
        <v>0</v>
      </c>
      <c r="J95" s="187"/>
      <c r="K95" s="187">
        <f>SUM(K96:K97)</f>
        <v>0</v>
      </c>
      <c r="L95" s="187"/>
      <c r="M95" s="187">
        <f>SUM(M96:M97)</f>
        <v>0</v>
      </c>
      <c r="N95" s="188"/>
      <c r="O95" s="188">
        <f>SUM(O96:O97)</f>
        <v>0</v>
      </c>
      <c r="P95" s="188"/>
      <c r="Q95" s="188">
        <f>SUM(Q96:Q97)</f>
        <v>0</v>
      </c>
      <c r="R95" s="188"/>
      <c r="S95" s="188"/>
      <c r="T95" s="189"/>
      <c r="U95" s="188">
        <f>SUM(U96:U97)</f>
        <v>14</v>
      </c>
      <c r="AE95" t="s">
        <v>99</v>
      </c>
    </row>
    <row r="96" spans="1:60" ht="22.5" outlineLevel="1" x14ac:dyDescent="0.2">
      <c r="A96" s="174">
        <v>84</v>
      </c>
      <c r="B96" s="174" t="s">
        <v>233</v>
      </c>
      <c r="C96" s="175" t="s">
        <v>234</v>
      </c>
      <c r="D96" s="176" t="s">
        <v>235</v>
      </c>
      <c r="E96" s="177">
        <v>6</v>
      </c>
      <c r="F96" s="178">
        <f>H96+J96</f>
        <v>0</v>
      </c>
      <c r="G96" s="178">
        <f>ROUND(E96*F96,2)</f>
        <v>0</v>
      </c>
      <c r="H96" s="179"/>
      <c r="I96" s="178">
        <f>ROUND(E96*H96,2)</f>
        <v>0</v>
      </c>
      <c r="J96" s="179"/>
      <c r="K96" s="178">
        <f>ROUND(E96*J96,2)</f>
        <v>0</v>
      </c>
      <c r="L96" s="178">
        <v>0</v>
      </c>
      <c r="M96" s="178">
        <f>G96*(1+L96/100)</f>
        <v>0</v>
      </c>
      <c r="N96" s="180">
        <v>0</v>
      </c>
      <c r="O96" s="180">
        <f>ROUND(E96*N96,5)</f>
        <v>0</v>
      </c>
      <c r="P96" s="180">
        <v>0</v>
      </c>
      <c r="Q96" s="180">
        <f>ROUND(E96*P96,5)</f>
        <v>0</v>
      </c>
      <c r="R96" s="180"/>
      <c r="S96" s="180"/>
      <c r="T96" s="181">
        <v>1</v>
      </c>
      <c r="U96" s="180">
        <f>ROUND(E96*T96,2)</f>
        <v>6</v>
      </c>
      <c r="V96" s="182"/>
      <c r="W96" s="182"/>
      <c r="X96" s="182"/>
      <c r="Y96" s="182"/>
      <c r="Z96" s="182"/>
      <c r="AA96" s="182"/>
      <c r="AB96" s="182"/>
      <c r="AC96" s="182"/>
      <c r="AD96" s="182"/>
      <c r="AE96" s="182" t="s">
        <v>103</v>
      </c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82"/>
      <c r="AR96" s="182"/>
      <c r="AS96" s="182"/>
      <c r="AT96" s="182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182"/>
      <c r="BF96" s="182"/>
      <c r="BG96" s="182"/>
      <c r="BH96" s="182"/>
    </row>
    <row r="97" spans="1:60" outlineLevel="1" x14ac:dyDescent="0.2">
      <c r="A97" s="174">
        <v>85</v>
      </c>
      <c r="B97" s="174" t="s">
        <v>236</v>
      </c>
      <c r="C97" s="175" t="s">
        <v>237</v>
      </c>
      <c r="D97" s="176" t="s">
        <v>235</v>
      </c>
      <c r="E97" s="177">
        <v>8</v>
      </c>
      <c r="F97" s="178">
        <f>H97+J97</f>
        <v>0</v>
      </c>
      <c r="G97" s="178">
        <f>ROUND(E97*F97,2)</f>
        <v>0</v>
      </c>
      <c r="H97" s="179"/>
      <c r="I97" s="178">
        <f>ROUND(E97*H97,2)</f>
        <v>0</v>
      </c>
      <c r="J97" s="179"/>
      <c r="K97" s="178">
        <f>ROUND(E97*J97,2)</f>
        <v>0</v>
      </c>
      <c r="L97" s="178">
        <v>0</v>
      </c>
      <c r="M97" s="178">
        <f>G97*(1+L97/100)</f>
        <v>0</v>
      </c>
      <c r="N97" s="180">
        <v>0</v>
      </c>
      <c r="O97" s="180">
        <f>ROUND(E97*N97,5)</f>
        <v>0</v>
      </c>
      <c r="P97" s="180">
        <v>0</v>
      </c>
      <c r="Q97" s="180">
        <f>ROUND(E97*P97,5)</f>
        <v>0</v>
      </c>
      <c r="R97" s="180"/>
      <c r="S97" s="180"/>
      <c r="T97" s="181">
        <v>1</v>
      </c>
      <c r="U97" s="180">
        <f>ROUND(E97*T97,2)</f>
        <v>8</v>
      </c>
      <c r="V97" s="182"/>
      <c r="W97" s="182"/>
      <c r="X97" s="182"/>
      <c r="Y97" s="182"/>
      <c r="Z97" s="182"/>
      <c r="AA97" s="182"/>
      <c r="AB97" s="182"/>
      <c r="AC97" s="182"/>
      <c r="AD97" s="182"/>
      <c r="AE97" s="182" t="s">
        <v>103</v>
      </c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82"/>
      <c r="AR97" s="182"/>
      <c r="AS97" s="182"/>
      <c r="AT97" s="182"/>
      <c r="AU97" s="182"/>
      <c r="AV97" s="182"/>
      <c r="AW97" s="182"/>
      <c r="AX97" s="182"/>
      <c r="AY97" s="182"/>
      <c r="AZ97" s="182"/>
      <c r="BA97" s="182"/>
      <c r="BB97" s="182"/>
      <c r="BC97" s="182"/>
      <c r="BD97" s="182"/>
      <c r="BE97" s="182"/>
      <c r="BF97" s="182"/>
      <c r="BG97" s="182"/>
      <c r="BH97" s="182"/>
    </row>
    <row r="98" spans="1:60" x14ac:dyDescent="0.2">
      <c r="A98" s="183" t="s">
        <v>98</v>
      </c>
      <c r="B98" s="183" t="s">
        <v>27</v>
      </c>
      <c r="C98" s="184" t="s">
        <v>28</v>
      </c>
      <c r="D98" s="185"/>
      <c r="E98" s="186"/>
      <c r="F98" s="187"/>
      <c r="G98" s="187">
        <f>SUMIF(AE99:AE99,"&lt;&gt;NOR",G99:G99)</f>
        <v>0</v>
      </c>
      <c r="H98" s="187"/>
      <c r="I98" s="187">
        <f>SUM(I99:I99)</f>
        <v>0</v>
      </c>
      <c r="J98" s="187"/>
      <c r="K98" s="187">
        <f>SUM(K99:K99)</f>
        <v>0</v>
      </c>
      <c r="L98" s="187"/>
      <c r="M98" s="187">
        <f>SUM(M99:M99)</f>
        <v>0</v>
      </c>
      <c r="N98" s="188"/>
      <c r="O98" s="188">
        <f>SUM(O99:O99)</f>
        <v>0</v>
      </c>
      <c r="P98" s="188"/>
      <c r="Q98" s="188">
        <f>SUM(Q99:Q99)</f>
        <v>0</v>
      </c>
      <c r="R98" s="188"/>
      <c r="S98" s="188"/>
      <c r="T98" s="189"/>
      <c r="U98" s="188">
        <f>SUM(U99:U99)</f>
        <v>0</v>
      </c>
      <c r="AE98" t="s">
        <v>99</v>
      </c>
    </row>
    <row r="99" spans="1:60" outlineLevel="1" x14ac:dyDescent="0.2">
      <c r="A99" s="174">
        <v>86</v>
      </c>
      <c r="B99" s="174" t="s">
        <v>238</v>
      </c>
      <c r="C99" s="175" t="s">
        <v>239</v>
      </c>
      <c r="D99" s="176" t="s">
        <v>240</v>
      </c>
      <c r="E99" s="177">
        <v>1</v>
      </c>
      <c r="F99" s="178">
        <f>H99+J99</f>
        <v>0</v>
      </c>
      <c r="G99" s="178">
        <f>ROUND(E99*F99,2)</f>
        <v>0</v>
      </c>
      <c r="H99" s="179"/>
      <c r="I99" s="178">
        <f>ROUND(E99*H99,2)</f>
        <v>0</v>
      </c>
      <c r="J99" s="179"/>
      <c r="K99" s="178">
        <f>ROUND(E99*J99,2)</f>
        <v>0</v>
      </c>
      <c r="L99" s="178">
        <v>0</v>
      </c>
      <c r="M99" s="178">
        <f>G99*(1+L99/100)</f>
        <v>0</v>
      </c>
      <c r="N99" s="180">
        <v>0</v>
      </c>
      <c r="O99" s="180">
        <f>ROUND(E99*N99,5)</f>
        <v>0</v>
      </c>
      <c r="P99" s="180">
        <v>0</v>
      </c>
      <c r="Q99" s="180">
        <f>ROUND(E99*P99,5)</f>
        <v>0</v>
      </c>
      <c r="R99" s="180"/>
      <c r="S99" s="180"/>
      <c r="T99" s="181">
        <v>0</v>
      </c>
      <c r="U99" s="180">
        <f>ROUND(E99*T99,2)</f>
        <v>0</v>
      </c>
      <c r="V99" s="182"/>
      <c r="W99" s="182"/>
      <c r="X99" s="182"/>
      <c r="Y99" s="182"/>
      <c r="Z99" s="182"/>
      <c r="AA99" s="182"/>
      <c r="AB99" s="182"/>
      <c r="AC99" s="182"/>
      <c r="AD99" s="182"/>
      <c r="AE99" s="182" t="s">
        <v>103</v>
      </c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82"/>
      <c r="AR99" s="182"/>
      <c r="AS99" s="182"/>
      <c r="AT99" s="182"/>
      <c r="AU99" s="182"/>
      <c r="AV99" s="182"/>
      <c r="AW99" s="182"/>
      <c r="AX99" s="182"/>
      <c r="AY99" s="182"/>
      <c r="AZ99" s="182"/>
      <c r="BA99" s="182"/>
      <c r="BB99" s="182"/>
      <c r="BC99" s="182"/>
      <c r="BD99" s="182"/>
      <c r="BE99" s="182"/>
      <c r="BF99" s="182"/>
      <c r="BG99" s="182"/>
      <c r="BH99" s="182"/>
    </row>
    <row r="100" spans="1:60" x14ac:dyDescent="0.2">
      <c r="A100" s="183" t="s">
        <v>98</v>
      </c>
      <c r="B100" s="183" t="s">
        <v>65</v>
      </c>
      <c r="C100" s="184" t="s">
        <v>66</v>
      </c>
      <c r="D100" s="185"/>
      <c r="E100" s="186"/>
      <c r="F100" s="187"/>
      <c r="G100" s="187">
        <f>SUMIF(AE101:AE116,"&lt;&gt;NOR",G101:G116)</f>
        <v>0</v>
      </c>
      <c r="H100" s="187"/>
      <c r="I100" s="187">
        <f>SUM(I101:I116)</f>
        <v>0</v>
      </c>
      <c r="J100" s="187"/>
      <c r="K100" s="187">
        <f>SUM(K101:K116)</f>
        <v>0</v>
      </c>
      <c r="L100" s="187"/>
      <c r="M100" s="187">
        <f>SUM(M101:M116)</f>
        <v>0</v>
      </c>
      <c r="N100" s="188"/>
      <c r="O100" s="188">
        <f>SUM(O101:O116)</f>
        <v>4.2104399999999993</v>
      </c>
      <c r="P100" s="188"/>
      <c r="Q100" s="188">
        <f>SUM(Q101:Q116)</f>
        <v>0.85150000000000003</v>
      </c>
      <c r="R100" s="188"/>
      <c r="S100" s="188"/>
      <c r="T100" s="189"/>
      <c r="U100" s="188">
        <f>SUM(U101:U116)</f>
        <v>42.18</v>
      </c>
      <c r="AE100" t="s">
        <v>99</v>
      </c>
    </row>
    <row r="101" spans="1:60" outlineLevel="1" x14ac:dyDescent="0.2">
      <c r="A101" s="174">
        <v>87</v>
      </c>
      <c r="B101" s="174" t="s">
        <v>104</v>
      </c>
      <c r="C101" s="175" t="s">
        <v>241</v>
      </c>
      <c r="D101" s="176" t="s">
        <v>108</v>
      </c>
      <c r="E101" s="177">
        <v>1</v>
      </c>
      <c r="F101" s="178">
        <f t="shared" ref="F101:F116" si="32">H101+J101</f>
        <v>0</v>
      </c>
      <c r="G101" s="178">
        <f t="shared" ref="G101:G116" si="33">ROUND(E101*F101,2)</f>
        <v>0</v>
      </c>
      <c r="H101" s="179"/>
      <c r="I101" s="178">
        <f t="shared" ref="I101:I116" si="34">ROUND(E101*H101,2)</f>
        <v>0</v>
      </c>
      <c r="J101" s="179"/>
      <c r="K101" s="178">
        <f t="shared" ref="K101:K116" si="35">ROUND(E101*J101,2)</f>
        <v>0</v>
      </c>
      <c r="L101" s="178">
        <v>0</v>
      </c>
      <c r="M101" s="178">
        <f t="shared" ref="M101:M116" si="36">G101*(1+L101/100)</f>
        <v>0</v>
      </c>
      <c r="N101" s="180">
        <v>3.4000000000000002E-2</v>
      </c>
      <c r="O101" s="180">
        <f t="shared" ref="O101:O116" si="37">ROUND(E101*N101,5)</f>
        <v>3.4000000000000002E-2</v>
      </c>
      <c r="P101" s="180">
        <v>0</v>
      </c>
      <c r="Q101" s="180">
        <f t="shared" ref="Q101:Q116" si="38">ROUND(E101*P101,5)</f>
        <v>0</v>
      </c>
      <c r="R101" s="180"/>
      <c r="S101" s="180"/>
      <c r="T101" s="181">
        <v>0</v>
      </c>
      <c r="U101" s="180">
        <f t="shared" ref="U101:U116" si="39">ROUND(E101*T101,2)</f>
        <v>0</v>
      </c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 t="s">
        <v>242</v>
      </c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82"/>
      <c r="AR101" s="182"/>
      <c r="AS101" s="182"/>
      <c r="AT101" s="182"/>
      <c r="AU101" s="182"/>
      <c r="AV101" s="182"/>
      <c r="AW101" s="182"/>
      <c r="AX101" s="182"/>
      <c r="AY101" s="182"/>
      <c r="AZ101" s="182"/>
      <c r="BA101" s="182"/>
      <c r="BB101" s="182"/>
      <c r="BC101" s="182"/>
      <c r="BD101" s="182"/>
      <c r="BE101" s="182"/>
      <c r="BF101" s="182"/>
      <c r="BG101" s="182"/>
      <c r="BH101" s="182"/>
    </row>
    <row r="102" spans="1:60" outlineLevel="1" x14ac:dyDescent="0.2">
      <c r="A102" s="174">
        <v>88</v>
      </c>
      <c r="B102" s="174" t="s">
        <v>104</v>
      </c>
      <c r="C102" s="175" t="s">
        <v>243</v>
      </c>
      <c r="D102" s="176" t="s">
        <v>108</v>
      </c>
      <c r="E102" s="177">
        <v>1</v>
      </c>
      <c r="F102" s="178">
        <f t="shared" si="32"/>
        <v>0</v>
      </c>
      <c r="G102" s="178">
        <f t="shared" si="33"/>
        <v>0</v>
      </c>
      <c r="H102" s="179"/>
      <c r="I102" s="178">
        <f t="shared" si="34"/>
        <v>0</v>
      </c>
      <c r="J102" s="179"/>
      <c r="K102" s="178">
        <f t="shared" si="35"/>
        <v>0</v>
      </c>
      <c r="L102" s="178">
        <v>0</v>
      </c>
      <c r="M102" s="178">
        <f t="shared" si="36"/>
        <v>0</v>
      </c>
      <c r="N102" s="180">
        <v>8.5000000000000006E-3</v>
      </c>
      <c r="O102" s="180">
        <f t="shared" si="37"/>
        <v>8.5000000000000006E-3</v>
      </c>
      <c r="P102" s="180">
        <v>0</v>
      </c>
      <c r="Q102" s="180">
        <f t="shared" si="38"/>
        <v>0</v>
      </c>
      <c r="R102" s="180"/>
      <c r="S102" s="180"/>
      <c r="T102" s="181">
        <v>0</v>
      </c>
      <c r="U102" s="180">
        <f t="shared" si="39"/>
        <v>0</v>
      </c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 t="s">
        <v>242</v>
      </c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82"/>
      <c r="AR102" s="182"/>
      <c r="AS102" s="182"/>
      <c r="AT102" s="182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182"/>
      <c r="BF102" s="182"/>
      <c r="BG102" s="182"/>
      <c r="BH102" s="182"/>
    </row>
    <row r="103" spans="1:60" outlineLevel="1" x14ac:dyDescent="0.2">
      <c r="A103" s="174">
        <v>89</v>
      </c>
      <c r="B103" s="174" t="s">
        <v>104</v>
      </c>
      <c r="C103" s="175" t="s">
        <v>244</v>
      </c>
      <c r="D103" s="176" t="s">
        <v>108</v>
      </c>
      <c r="E103" s="177">
        <v>1</v>
      </c>
      <c r="F103" s="178">
        <f t="shared" si="32"/>
        <v>0</v>
      </c>
      <c r="G103" s="178">
        <f t="shared" si="33"/>
        <v>0</v>
      </c>
      <c r="H103" s="179"/>
      <c r="I103" s="178">
        <f t="shared" si="34"/>
        <v>0</v>
      </c>
      <c r="J103" s="179"/>
      <c r="K103" s="178">
        <f t="shared" si="35"/>
        <v>0</v>
      </c>
      <c r="L103" s="178">
        <v>0</v>
      </c>
      <c r="M103" s="178">
        <f t="shared" si="36"/>
        <v>0</v>
      </c>
      <c r="N103" s="180">
        <v>5.0000000000000001E-3</v>
      </c>
      <c r="O103" s="180">
        <f t="shared" si="37"/>
        <v>5.0000000000000001E-3</v>
      </c>
      <c r="P103" s="180">
        <v>0</v>
      </c>
      <c r="Q103" s="180">
        <f t="shared" si="38"/>
        <v>0</v>
      </c>
      <c r="R103" s="180"/>
      <c r="S103" s="180"/>
      <c r="T103" s="181">
        <v>0</v>
      </c>
      <c r="U103" s="180">
        <f t="shared" si="39"/>
        <v>0</v>
      </c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 t="s">
        <v>242</v>
      </c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82"/>
      <c r="AR103" s="182"/>
      <c r="AS103" s="182"/>
      <c r="AT103" s="182"/>
      <c r="AU103" s="182"/>
      <c r="AV103" s="182"/>
      <c r="AW103" s="182"/>
      <c r="AX103" s="182"/>
      <c r="AY103" s="182"/>
      <c r="AZ103" s="182"/>
      <c r="BA103" s="182"/>
      <c r="BB103" s="182"/>
      <c r="BC103" s="182"/>
      <c r="BD103" s="182"/>
      <c r="BE103" s="182"/>
      <c r="BF103" s="182"/>
      <c r="BG103" s="182"/>
      <c r="BH103" s="182"/>
    </row>
    <row r="104" spans="1:60" outlineLevel="1" x14ac:dyDescent="0.2">
      <c r="A104" s="174">
        <v>90</v>
      </c>
      <c r="B104" s="174" t="s">
        <v>104</v>
      </c>
      <c r="C104" s="175" t="s">
        <v>221</v>
      </c>
      <c r="D104" s="176" t="s">
        <v>102</v>
      </c>
      <c r="E104" s="177">
        <v>1</v>
      </c>
      <c r="F104" s="178">
        <f t="shared" si="32"/>
        <v>0</v>
      </c>
      <c r="G104" s="178">
        <f t="shared" si="33"/>
        <v>0</v>
      </c>
      <c r="H104" s="179"/>
      <c r="I104" s="178">
        <f t="shared" si="34"/>
        <v>0</v>
      </c>
      <c r="J104" s="179"/>
      <c r="K104" s="178">
        <f t="shared" si="35"/>
        <v>0</v>
      </c>
      <c r="L104" s="178">
        <v>0</v>
      </c>
      <c r="M104" s="178">
        <f t="shared" si="36"/>
        <v>0</v>
      </c>
      <c r="N104" s="180">
        <v>3.0000000000000001E-3</v>
      </c>
      <c r="O104" s="180">
        <f t="shared" si="37"/>
        <v>3.0000000000000001E-3</v>
      </c>
      <c r="P104" s="180">
        <v>0</v>
      </c>
      <c r="Q104" s="180">
        <f t="shared" si="38"/>
        <v>0</v>
      </c>
      <c r="R104" s="180"/>
      <c r="S104" s="180"/>
      <c r="T104" s="181">
        <v>0</v>
      </c>
      <c r="U104" s="180">
        <f t="shared" si="39"/>
        <v>0</v>
      </c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 t="s">
        <v>242</v>
      </c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82"/>
      <c r="AR104" s="182"/>
      <c r="AS104" s="182"/>
      <c r="AT104" s="182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182"/>
      <c r="BF104" s="182"/>
      <c r="BG104" s="182"/>
      <c r="BH104" s="182"/>
    </row>
    <row r="105" spans="1:60" outlineLevel="1" x14ac:dyDescent="0.2">
      <c r="A105" s="174">
        <v>91</v>
      </c>
      <c r="B105" s="174" t="s">
        <v>104</v>
      </c>
      <c r="C105" s="175" t="s">
        <v>245</v>
      </c>
      <c r="D105" s="176" t="s">
        <v>113</v>
      </c>
      <c r="E105" s="177">
        <v>1</v>
      </c>
      <c r="F105" s="178">
        <f t="shared" si="32"/>
        <v>0</v>
      </c>
      <c r="G105" s="178">
        <f t="shared" si="33"/>
        <v>0</v>
      </c>
      <c r="H105" s="179"/>
      <c r="I105" s="178">
        <f t="shared" si="34"/>
        <v>0</v>
      </c>
      <c r="J105" s="179"/>
      <c r="K105" s="178">
        <f t="shared" si="35"/>
        <v>0</v>
      </c>
      <c r="L105" s="178">
        <v>0</v>
      </c>
      <c r="M105" s="178">
        <f t="shared" si="36"/>
        <v>0</v>
      </c>
      <c r="N105" s="180">
        <v>1E-3</v>
      </c>
      <c r="O105" s="180">
        <f t="shared" si="37"/>
        <v>1E-3</v>
      </c>
      <c r="P105" s="180">
        <v>6.3E-2</v>
      </c>
      <c r="Q105" s="180">
        <f t="shared" si="38"/>
        <v>6.3E-2</v>
      </c>
      <c r="R105" s="180"/>
      <c r="S105" s="180"/>
      <c r="T105" s="181">
        <v>0.71799999999999997</v>
      </c>
      <c r="U105" s="180">
        <f t="shared" si="39"/>
        <v>0.72</v>
      </c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 t="s">
        <v>103</v>
      </c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82"/>
      <c r="AR105" s="182"/>
      <c r="AS105" s="182"/>
      <c r="AT105" s="182"/>
      <c r="AU105" s="182"/>
      <c r="AV105" s="182"/>
      <c r="AW105" s="182"/>
      <c r="AX105" s="182"/>
      <c r="AY105" s="182"/>
      <c r="AZ105" s="182"/>
      <c r="BA105" s="182"/>
      <c r="BB105" s="182"/>
      <c r="BC105" s="182"/>
      <c r="BD105" s="182"/>
      <c r="BE105" s="182"/>
      <c r="BF105" s="182"/>
      <c r="BG105" s="182"/>
      <c r="BH105" s="182"/>
    </row>
    <row r="106" spans="1:60" outlineLevel="1" x14ac:dyDescent="0.2">
      <c r="A106" s="174">
        <v>92</v>
      </c>
      <c r="B106" s="174" t="s">
        <v>104</v>
      </c>
      <c r="C106" s="175" t="s">
        <v>246</v>
      </c>
      <c r="D106" s="176" t="s">
        <v>102</v>
      </c>
      <c r="E106" s="177">
        <v>1</v>
      </c>
      <c r="F106" s="178">
        <f t="shared" si="32"/>
        <v>0</v>
      </c>
      <c r="G106" s="178">
        <f t="shared" si="33"/>
        <v>0</v>
      </c>
      <c r="H106" s="179"/>
      <c r="I106" s="178">
        <f t="shared" si="34"/>
        <v>0</v>
      </c>
      <c r="J106" s="179"/>
      <c r="K106" s="178">
        <f t="shared" si="35"/>
        <v>0</v>
      </c>
      <c r="L106" s="178">
        <v>0</v>
      </c>
      <c r="M106" s="178">
        <f t="shared" si="36"/>
        <v>0</v>
      </c>
      <c r="N106" s="180">
        <v>1E-3</v>
      </c>
      <c r="O106" s="180">
        <f t="shared" si="37"/>
        <v>1E-3</v>
      </c>
      <c r="P106" s="180">
        <v>6.3E-2</v>
      </c>
      <c r="Q106" s="180">
        <f t="shared" si="38"/>
        <v>6.3E-2</v>
      </c>
      <c r="R106" s="180"/>
      <c r="S106" s="180"/>
      <c r="T106" s="181">
        <v>0.71799999999999997</v>
      </c>
      <c r="U106" s="180">
        <f t="shared" si="39"/>
        <v>0.72</v>
      </c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 t="s">
        <v>103</v>
      </c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82"/>
      <c r="AR106" s="182"/>
      <c r="AS106" s="182"/>
      <c r="AT106" s="182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182"/>
      <c r="BF106" s="182"/>
      <c r="BG106" s="182"/>
      <c r="BH106" s="182"/>
    </row>
    <row r="107" spans="1:60" outlineLevel="1" x14ac:dyDescent="0.2">
      <c r="A107" s="174">
        <v>93</v>
      </c>
      <c r="B107" s="174" t="s">
        <v>104</v>
      </c>
      <c r="C107" s="175" t="s">
        <v>247</v>
      </c>
      <c r="D107" s="176" t="s">
        <v>113</v>
      </c>
      <c r="E107" s="177">
        <v>1</v>
      </c>
      <c r="F107" s="178">
        <f t="shared" si="32"/>
        <v>0</v>
      </c>
      <c r="G107" s="178">
        <f t="shared" si="33"/>
        <v>0</v>
      </c>
      <c r="H107" s="179"/>
      <c r="I107" s="178">
        <f t="shared" si="34"/>
        <v>0</v>
      </c>
      <c r="J107" s="179"/>
      <c r="K107" s="178">
        <f t="shared" si="35"/>
        <v>0</v>
      </c>
      <c r="L107" s="178">
        <v>0</v>
      </c>
      <c r="M107" s="178">
        <f t="shared" si="36"/>
        <v>0</v>
      </c>
      <c r="N107" s="180">
        <v>0</v>
      </c>
      <c r="O107" s="180">
        <f t="shared" si="37"/>
        <v>0</v>
      </c>
      <c r="P107" s="180">
        <v>6.3E-2</v>
      </c>
      <c r="Q107" s="180">
        <f t="shared" si="38"/>
        <v>6.3E-2</v>
      </c>
      <c r="R107" s="180"/>
      <c r="S107" s="180"/>
      <c r="T107" s="181">
        <v>0.71799999999999997</v>
      </c>
      <c r="U107" s="180">
        <f t="shared" si="39"/>
        <v>0.72</v>
      </c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 t="s">
        <v>103</v>
      </c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82"/>
      <c r="AR107" s="182"/>
      <c r="AS107" s="182"/>
      <c r="AT107" s="182"/>
      <c r="AU107" s="182"/>
      <c r="AV107" s="182"/>
      <c r="AW107" s="182"/>
      <c r="AX107" s="182"/>
      <c r="AY107" s="182"/>
      <c r="AZ107" s="182"/>
      <c r="BA107" s="182"/>
      <c r="BB107" s="182"/>
      <c r="BC107" s="182"/>
      <c r="BD107" s="182"/>
      <c r="BE107" s="182"/>
      <c r="BF107" s="182"/>
      <c r="BG107" s="182"/>
      <c r="BH107" s="182"/>
    </row>
    <row r="108" spans="1:60" outlineLevel="1" x14ac:dyDescent="0.2">
      <c r="A108" s="174">
        <v>94</v>
      </c>
      <c r="B108" s="174" t="s">
        <v>248</v>
      </c>
      <c r="C108" s="175" t="s">
        <v>249</v>
      </c>
      <c r="D108" s="176" t="s">
        <v>113</v>
      </c>
      <c r="E108" s="177">
        <v>1</v>
      </c>
      <c r="F108" s="178">
        <f t="shared" si="32"/>
        <v>0</v>
      </c>
      <c r="G108" s="178">
        <f t="shared" si="33"/>
        <v>0</v>
      </c>
      <c r="H108" s="179"/>
      <c r="I108" s="178">
        <f t="shared" si="34"/>
        <v>0</v>
      </c>
      <c r="J108" s="179"/>
      <c r="K108" s="178">
        <f t="shared" si="35"/>
        <v>0</v>
      </c>
      <c r="L108" s="178">
        <v>0</v>
      </c>
      <c r="M108" s="178">
        <f t="shared" si="36"/>
        <v>0</v>
      </c>
      <c r="N108" s="180">
        <v>1.84144</v>
      </c>
      <c r="O108" s="180">
        <f t="shared" si="37"/>
        <v>1.84144</v>
      </c>
      <c r="P108" s="180">
        <v>0</v>
      </c>
      <c r="Q108" s="180">
        <f t="shared" si="38"/>
        <v>0</v>
      </c>
      <c r="R108" s="180"/>
      <c r="S108" s="180"/>
      <c r="T108" s="181">
        <v>4.7939999999999996</v>
      </c>
      <c r="U108" s="180">
        <f t="shared" si="39"/>
        <v>4.79</v>
      </c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 t="s">
        <v>103</v>
      </c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82"/>
      <c r="AR108" s="182"/>
      <c r="AS108" s="182"/>
      <c r="AT108" s="182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182"/>
      <c r="BF108" s="182"/>
      <c r="BG108" s="182"/>
      <c r="BH108" s="182"/>
    </row>
    <row r="109" spans="1:60" outlineLevel="1" x14ac:dyDescent="0.2">
      <c r="A109" s="174">
        <v>95</v>
      </c>
      <c r="B109" s="174" t="s">
        <v>250</v>
      </c>
      <c r="C109" s="175" t="s">
        <v>251</v>
      </c>
      <c r="D109" s="176" t="s">
        <v>252</v>
      </c>
      <c r="E109" s="177">
        <v>0.25</v>
      </c>
      <c r="F109" s="178">
        <f t="shared" si="32"/>
        <v>0</v>
      </c>
      <c r="G109" s="178">
        <f t="shared" si="33"/>
        <v>0</v>
      </c>
      <c r="H109" s="179"/>
      <c r="I109" s="178">
        <f t="shared" si="34"/>
        <v>0</v>
      </c>
      <c r="J109" s="179"/>
      <c r="K109" s="178">
        <f t="shared" si="35"/>
        <v>0</v>
      </c>
      <c r="L109" s="178">
        <v>0</v>
      </c>
      <c r="M109" s="178">
        <f t="shared" si="36"/>
        <v>0</v>
      </c>
      <c r="N109" s="180">
        <v>8.1999999999999998E-4</v>
      </c>
      <c r="O109" s="180">
        <f t="shared" si="37"/>
        <v>2.1000000000000001E-4</v>
      </c>
      <c r="P109" s="180">
        <v>0.81</v>
      </c>
      <c r="Q109" s="180">
        <f t="shared" si="38"/>
        <v>0.20250000000000001</v>
      </c>
      <c r="R109" s="180"/>
      <c r="S109" s="180"/>
      <c r="T109" s="181">
        <v>4.8640499999999998</v>
      </c>
      <c r="U109" s="180">
        <f t="shared" si="39"/>
        <v>1.22</v>
      </c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 t="s">
        <v>253</v>
      </c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82"/>
      <c r="AR109" s="182"/>
      <c r="AS109" s="182"/>
      <c r="AT109" s="182"/>
      <c r="AU109" s="182"/>
      <c r="AV109" s="182"/>
      <c r="AW109" s="182"/>
      <c r="AX109" s="182"/>
      <c r="AY109" s="182"/>
      <c r="AZ109" s="182"/>
      <c r="BA109" s="182"/>
      <c r="BB109" s="182"/>
      <c r="BC109" s="182"/>
      <c r="BD109" s="182"/>
      <c r="BE109" s="182"/>
      <c r="BF109" s="182"/>
      <c r="BG109" s="182"/>
      <c r="BH109" s="182"/>
    </row>
    <row r="110" spans="1:60" outlineLevel="1" x14ac:dyDescent="0.2">
      <c r="A110" s="174">
        <v>96</v>
      </c>
      <c r="B110" s="174" t="s">
        <v>254</v>
      </c>
      <c r="C110" s="175" t="s">
        <v>255</v>
      </c>
      <c r="D110" s="176" t="s">
        <v>252</v>
      </c>
      <c r="E110" s="177">
        <v>10</v>
      </c>
      <c r="F110" s="178">
        <f t="shared" si="32"/>
        <v>0</v>
      </c>
      <c r="G110" s="178">
        <f t="shared" si="33"/>
        <v>0</v>
      </c>
      <c r="H110" s="179"/>
      <c r="I110" s="178">
        <f t="shared" si="34"/>
        <v>0</v>
      </c>
      <c r="J110" s="179"/>
      <c r="K110" s="178">
        <f t="shared" si="35"/>
        <v>0</v>
      </c>
      <c r="L110" s="178">
        <v>0</v>
      </c>
      <c r="M110" s="178">
        <f t="shared" si="36"/>
        <v>0</v>
      </c>
      <c r="N110" s="180">
        <v>4.7879999999999999E-2</v>
      </c>
      <c r="O110" s="180">
        <f t="shared" si="37"/>
        <v>0.4788</v>
      </c>
      <c r="P110" s="180">
        <v>4.5999999999999999E-2</v>
      </c>
      <c r="Q110" s="180">
        <f t="shared" si="38"/>
        <v>0.46</v>
      </c>
      <c r="R110" s="180"/>
      <c r="S110" s="180"/>
      <c r="T110" s="181">
        <v>1.4858899999999999</v>
      </c>
      <c r="U110" s="180">
        <f t="shared" si="39"/>
        <v>14.86</v>
      </c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 t="s">
        <v>253</v>
      </c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82"/>
      <c r="AR110" s="182"/>
      <c r="AS110" s="182"/>
      <c r="AT110" s="182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182"/>
      <c r="BF110" s="182"/>
      <c r="BG110" s="182"/>
      <c r="BH110" s="182"/>
    </row>
    <row r="111" spans="1:60" outlineLevel="1" x14ac:dyDescent="0.2">
      <c r="A111" s="174">
        <v>97</v>
      </c>
      <c r="B111" s="174" t="s">
        <v>256</v>
      </c>
      <c r="C111" s="175" t="s">
        <v>257</v>
      </c>
      <c r="D111" s="176" t="s">
        <v>252</v>
      </c>
      <c r="E111" s="177">
        <v>20</v>
      </c>
      <c r="F111" s="178">
        <f t="shared" si="32"/>
        <v>0</v>
      </c>
      <c r="G111" s="178">
        <f t="shared" si="33"/>
        <v>0</v>
      </c>
      <c r="H111" s="179"/>
      <c r="I111" s="178">
        <f t="shared" si="34"/>
        <v>0</v>
      </c>
      <c r="J111" s="179"/>
      <c r="K111" s="178">
        <f t="shared" si="35"/>
        <v>0</v>
      </c>
      <c r="L111" s="178">
        <v>0</v>
      </c>
      <c r="M111" s="178">
        <f t="shared" si="36"/>
        <v>0</v>
      </c>
      <c r="N111" s="180">
        <v>6.7000000000000002E-4</v>
      </c>
      <c r="O111" s="180">
        <f t="shared" si="37"/>
        <v>1.34E-2</v>
      </c>
      <c r="P111" s="180">
        <v>0</v>
      </c>
      <c r="Q111" s="180">
        <f t="shared" si="38"/>
        <v>0</v>
      </c>
      <c r="R111" s="180"/>
      <c r="S111" s="180"/>
      <c r="T111" s="181">
        <v>0.12992000000000001</v>
      </c>
      <c r="U111" s="180">
        <f t="shared" si="39"/>
        <v>2.6</v>
      </c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 t="s">
        <v>103</v>
      </c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82"/>
      <c r="AR111" s="182"/>
      <c r="AS111" s="182"/>
      <c r="AT111" s="182"/>
      <c r="AU111" s="182"/>
      <c r="AV111" s="182"/>
      <c r="AW111" s="182"/>
      <c r="AX111" s="182"/>
      <c r="AY111" s="182"/>
      <c r="AZ111" s="182"/>
      <c r="BA111" s="182"/>
      <c r="BB111" s="182"/>
      <c r="BC111" s="182"/>
      <c r="BD111" s="182"/>
      <c r="BE111" s="182"/>
      <c r="BF111" s="182"/>
      <c r="BG111" s="182"/>
      <c r="BH111" s="182"/>
    </row>
    <row r="112" spans="1:60" outlineLevel="1" x14ac:dyDescent="0.2">
      <c r="A112" s="174">
        <v>98</v>
      </c>
      <c r="B112" s="174" t="s">
        <v>104</v>
      </c>
      <c r="C112" s="175" t="s">
        <v>258</v>
      </c>
      <c r="D112" s="176" t="s">
        <v>252</v>
      </c>
      <c r="E112" s="177">
        <v>14</v>
      </c>
      <c r="F112" s="178">
        <f t="shared" si="32"/>
        <v>0</v>
      </c>
      <c r="G112" s="178">
        <f t="shared" si="33"/>
        <v>0</v>
      </c>
      <c r="H112" s="179"/>
      <c r="I112" s="178">
        <f t="shared" si="34"/>
        <v>0</v>
      </c>
      <c r="J112" s="179"/>
      <c r="K112" s="178">
        <f t="shared" si="35"/>
        <v>0</v>
      </c>
      <c r="L112" s="178">
        <v>0</v>
      </c>
      <c r="M112" s="178">
        <f t="shared" si="36"/>
        <v>0</v>
      </c>
      <c r="N112" s="180">
        <v>5.5000000000000003E-4</v>
      </c>
      <c r="O112" s="180">
        <f t="shared" si="37"/>
        <v>7.7000000000000002E-3</v>
      </c>
      <c r="P112" s="180">
        <v>0</v>
      </c>
      <c r="Q112" s="180">
        <f t="shared" si="38"/>
        <v>0</v>
      </c>
      <c r="R112" s="180"/>
      <c r="S112" s="180"/>
      <c r="T112" s="181">
        <v>0.6</v>
      </c>
      <c r="U112" s="180">
        <f t="shared" si="39"/>
        <v>8.4</v>
      </c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 t="s">
        <v>103</v>
      </c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82"/>
      <c r="AR112" s="182"/>
      <c r="AS112" s="182"/>
      <c r="AT112" s="182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182"/>
      <c r="BF112" s="182"/>
      <c r="BG112" s="182"/>
      <c r="BH112" s="182"/>
    </row>
    <row r="113" spans="1:60" outlineLevel="1" x14ac:dyDescent="0.2">
      <c r="A113" s="174">
        <v>99</v>
      </c>
      <c r="B113" s="174" t="s">
        <v>259</v>
      </c>
      <c r="C113" s="175" t="s">
        <v>260</v>
      </c>
      <c r="D113" s="176" t="s">
        <v>135</v>
      </c>
      <c r="E113" s="177">
        <v>6</v>
      </c>
      <c r="F113" s="178">
        <f t="shared" si="32"/>
        <v>0</v>
      </c>
      <c r="G113" s="178">
        <f t="shared" si="33"/>
        <v>0</v>
      </c>
      <c r="H113" s="179"/>
      <c r="I113" s="178">
        <f t="shared" si="34"/>
        <v>0</v>
      </c>
      <c r="J113" s="179"/>
      <c r="K113" s="178">
        <f t="shared" si="35"/>
        <v>0</v>
      </c>
      <c r="L113" s="178">
        <v>0</v>
      </c>
      <c r="M113" s="178">
        <f t="shared" si="36"/>
        <v>0</v>
      </c>
      <c r="N113" s="180">
        <v>1.3999999999999999E-4</v>
      </c>
      <c r="O113" s="180">
        <f t="shared" si="37"/>
        <v>8.4000000000000003E-4</v>
      </c>
      <c r="P113" s="180">
        <v>0</v>
      </c>
      <c r="Q113" s="180">
        <f t="shared" si="38"/>
        <v>0</v>
      </c>
      <c r="R113" s="180"/>
      <c r="S113" s="180"/>
      <c r="T113" s="181">
        <v>0.125</v>
      </c>
      <c r="U113" s="180">
        <f t="shared" si="39"/>
        <v>0.75</v>
      </c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 t="s">
        <v>103</v>
      </c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82"/>
      <c r="AR113" s="182"/>
      <c r="AS113" s="182"/>
      <c r="AT113" s="182"/>
      <c r="AU113" s="182"/>
      <c r="AV113" s="182"/>
      <c r="AW113" s="182"/>
      <c r="AX113" s="182"/>
      <c r="AY113" s="182"/>
      <c r="AZ113" s="182"/>
      <c r="BA113" s="182"/>
      <c r="BB113" s="182"/>
      <c r="BC113" s="182"/>
      <c r="BD113" s="182"/>
      <c r="BE113" s="182"/>
      <c r="BF113" s="182"/>
      <c r="BG113" s="182"/>
      <c r="BH113" s="182"/>
    </row>
    <row r="114" spans="1:60" outlineLevel="1" x14ac:dyDescent="0.2">
      <c r="A114" s="174">
        <v>100</v>
      </c>
      <c r="B114" s="174" t="s">
        <v>261</v>
      </c>
      <c r="C114" s="175" t="s">
        <v>262</v>
      </c>
      <c r="D114" s="176" t="s">
        <v>252</v>
      </c>
      <c r="E114" s="177">
        <v>6</v>
      </c>
      <c r="F114" s="178">
        <f t="shared" si="32"/>
        <v>0</v>
      </c>
      <c r="G114" s="178">
        <f t="shared" si="33"/>
        <v>0</v>
      </c>
      <c r="H114" s="179"/>
      <c r="I114" s="178">
        <f t="shared" si="34"/>
        <v>0</v>
      </c>
      <c r="J114" s="179"/>
      <c r="K114" s="178">
        <f t="shared" si="35"/>
        <v>0</v>
      </c>
      <c r="L114" s="178">
        <v>0</v>
      </c>
      <c r="M114" s="178">
        <f t="shared" si="36"/>
        <v>0</v>
      </c>
      <c r="N114" s="180">
        <v>1.5100000000000001E-3</v>
      </c>
      <c r="O114" s="180">
        <f t="shared" si="37"/>
        <v>9.0600000000000003E-3</v>
      </c>
      <c r="P114" s="180">
        <v>0</v>
      </c>
      <c r="Q114" s="180">
        <f t="shared" si="38"/>
        <v>0</v>
      </c>
      <c r="R114" s="180"/>
      <c r="S114" s="180"/>
      <c r="T114" s="181">
        <v>0.34300000000000003</v>
      </c>
      <c r="U114" s="180">
        <f t="shared" si="39"/>
        <v>2.06</v>
      </c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 t="s">
        <v>103</v>
      </c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82"/>
      <c r="AR114" s="182"/>
      <c r="AS114" s="182"/>
      <c r="AT114" s="182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182"/>
      <c r="BF114" s="182"/>
      <c r="BG114" s="182"/>
      <c r="BH114" s="182"/>
    </row>
    <row r="115" spans="1:60" outlineLevel="1" x14ac:dyDescent="0.2">
      <c r="A115" s="174">
        <v>101</v>
      </c>
      <c r="B115" s="174" t="s">
        <v>263</v>
      </c>
      <c r="C115" s="175" t="s">
        <v>264</v>
      </c>
      <c r="D115" s="176" t="s">
        <v>252</v>
      </c>
      <c r="E115" s="177">
        <v>6</v>
      </c>
      <c r="F115" s="178">
        <f t="shared" si="32"/>
        <v>0</v>
      </c>
      <c r="G115" s="178">
        <f t="shared" si="33"/>
        <v>0</v>
      </c>
      <c r="H115" s="179"/>
      <c r="I115" s="178">
        <f t="shared" si="34"/>
        <v>0</v>
      </c>
      <c r="J115" s="179"/>
      <c r="K115" s="178">
        <f t="shared" si="35"/>
        <v>0</v>
      </c>
      <c r="L115" s="178">
        <v>0</v>
      </c>
      <c r="M115" s="178">
        <f t="shared" si="36"/>
        <v>0</v>
      </c>
      <c r="N115" s="180">
        <v>0.25807000000000002</v>
      </c>
      <c r="O115" s="180">
        <f t="shared" si="37"/>
        <v>1.5484199999999999</v>
      </c>
      <c r="P115" s="180">
        <v>0</v>
      </c>
      <c r="Q115" s="180">
        <f t="shared" si="38"/>
        <v>0</v>
      </c>
      <c r="R115" s="180"/>
      <c r="S115" s="180"/>
      <c r="T115" s="181">
        <v>0.76278000000000001</v>
      </c>
      <c r="U115" s="180">
        <f t="shared" si="39"/>
        <v>4.58</v>
      </c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 t="s">
        <v>253</v>
      </c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82"/>
      <c r="AR115" s="182"/>
      <c r="AS115" s="182"/>
      <c r="AT115" s="182"/>
      <c r="AU115" s="182"/>
      <c r="AV115" s="182"/>
      <c r="AW115" s="182"/>
      <c r="AX115" s="182"/>
      <c r="AY115" s="182"/>
      <c r="AZ115" s="182"/>
      <c r="BA115" s="182"/>
      <c r="BB115" s="182"/>
      <c r="BC115" s="182"/>
      <c r="BD115" s="182"/>
      <c r="BE115" s="182"/>
      <c r="BF115" s="182"/>
      <c r="BG115" s="182"/>
      <c r="BH115" s="182"/>
    </row>
    <row r="116" spans="1:60" outlineLevel="1" x14ac:dyDescent="0.2">
      <c r="A116" s="174">
        <v>102</v>
      </c>
      <c r="B116" s="174" t="s">
        <v>104</v>
      </c>
      <c r="C116" s="175" t="s">
        <v>265</v>
      </c>
      <c r="D116" s="176" t="s">
        <v>102</v>
      </c>
      <c r="E116" s="177">
        <v>1</v>
      </c>
      <c r="F116" s="178">
        <f t="shared" si="32"/>
        <v>0</v>
      </c>
      <c r="G116" s="178">
        <f t="shared" si="33"/>
        <v>0</v>
      </c>
      <c r="H116" s="179"/>
      <c r="I116" s="178">
        <f t="shared" si="34"/>
        <v>0</v>
      </c>
      <c r="J116" s="179"/>
      <c r="K116" s="178">
        <f t="shared" si="35"/>
        <v>0</v>
      </c>
      <c r="L116" s="178">
        <v>0</v>
      </c>
      <c r="M116" s="178">
        <f t="shared" si="36"/>
        <v>0</v>
      </c>
      <c r="N116" s="180">
        <v>0.25807000000000002</v>
      </c>
      <c r="O116" s="180">
        <f t="shared" si="37"/>
        <v>0.25807000000000002</v>
      </c>
      <c r="P116" s="180">
        <v>0</v>
      </c>
      <c r="Q116" s="180">
        <f t="shared" si="38"/>
        <v>0</v>
      </c>
      <c r="R116" s="180"/>
      <c r="S116" s="180"/>
      <c r="T116" s="181">
        <v>0.76278000000000001</v>
      </c>
      <c r="U116" s="180">
        <f t="shared" si="39"/>
        <v>0.76</v>
      </c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 t="s">
        <v>103</v>
      </c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82"/>
      <c r="AR116" s="182"/>
      <c r="AS116" s="182"/>
      <c r="AT116" s="182"/>
      <c r="AU116" s="182"/>
      <c r="AV116" s="182"/>
      <c r="AW116" s="182"/>
      <c r="AX116" s="182"/>
      <c r="AY116" s="182"/>
      <c r="AZ116" s="182"/>
      <c r="BA116" s="182"/>
      <c r="BB116" s="182"/>
      <c r="BC116" s="182"/>
      <c r="BD116" s="182"/>
      <c r="BE116" s="182"/>
      <c r="BF116" s="182"/>
      <c r="BG116" s="182"/>
      <c r="BH116" s="182"/>
    </row>
    <row r="117" spans="1:60" x14ac:dyDescent="0.2">
      <c r="A117" s="183" t="s">
        <v>98</v>
      </c>
      <c r="B117" s="183" t="s">
        <v>67</v>
      </c>
      <c r="C117" s="184" t="s">
        <v>68</v>
      </c>
      <c r="D117" s="185"/>
      <c r="E117" s="186"/>
      <c r="F117" s="187"/>
      <c r="G117" s="187">
        <f>SUMIF(AE118:AE118,"&lt;&gt;NOR",G118:G118)</f>
        <v>0</v>
      </c>
      <c r="H117" s="187"/>
      <c r="I117" s="187">
        <f>SUM(I118:I118)</f>
        <v>0</v>
      </c>
      <c r="J117" s="187"/>
      <c r="K117" s="187">
        <f>SUM(K118:K118)</f>
        <v>0</v>
      </c>
      <c r="L117" s="187"/>
      <c r="M117" s="187">
        <f>SUM(M118:M118)</f>
        <v>0</v>
      </c>
      <c r="N117" s="188"/>
      <c r="O117" s="188">
        <f>SUM(O118:O118)</f>
        <v>0</v>
      </c>
      <c r="P117" s="188"/>
      <c r="Q117" s="188">
        <f>SUM(Q118:Q118)</f>
        <v>0</v>
      </c>
      <c r="R117" s="188"/>
      <c r="S117" s="188"/>
      <c r="T117" s="189"/>
      <c r="U117" s="188">
        <f>SUM(U118:U118)</f>
        <v>0.23</v>
      </c>
      <c r="AE117" t="s">
        <v>99</v>
      </c>
    </row>
    <row r="118" spans="1:60" outlineLevel="1" x14ac:dyDescent="0.2">
      <c r="A118" s="190">
        <v>103</v>
      </c>
      <c r="B118" s="190" t="s">
        <v>104</v>
      </c>
      <c r="C118" s="191" t="s">
        <v>266</v>
      </c>
      <c r="D118" s="192" t="s">
        <v>102</v>
      </c>
      <c r="E118" s="193">
        <v>1</v>
      </c>
      <c r="F118" s="194">
        <f>H118+J118</f>
        <v>0</v>
      </c>
      <c r="G118" s="194">
        <f>ROUND(E118*F118,2)</f>
        <v>0</v>
      </c>
      <c r="H118" s="195"/>
      <c r="I118" s="194">
        <f>ROUND(E118*H118,2)</f>
        <v>0</v>
      </c>
      <c r="J118" s="195"/>
      <c r="K118" s="194">
        <f>ROUND(E118*J118,2)</f>
        <v>0</v>
      </c>
      <c r="L118" s="194">
        <v>0</v>
      </c>
      <c r="M118" s="194">
        <f>G118*(1+L118/100)</f>
        <v>0</v>
      </c>
      <c r="N118" s="196">
        <v>0</v>
      </c>
      <c r="O118" s="196">
        <f>ROUND(E118*N118,5)</f>
        <v>0</v>
      </c>
      <c r="P118" s="196">
        <v>0</v>
      </c>
      <c r="Q118" s="196">
        <f>ROUND(E118*P118,5)</f>
        <v>0</v>
      </c>
      <c r="R118" s="196"/>
      <c r="S118" s="196"/>
      <c r="T118" s="197">
        <v>0.23200000000000001</v>
      </c>
      <c r="U118" s="196">
        <f>ROUND(E118*T118,2)</f>
        <v>0.23</v>
      </c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 t="s">
        <v>103</v>
      </c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82"/>
      <c r="AR118" s="182"/>
      <c r="AS118" s="182"/>
      <c r="AT118" s="182"/>
      <c r="AU118" s="182"/>
      <c r="AV118" s="182"/>
      <c r="AW118" s="182"/>
      <c r="AX118" s="182"/>
      <c r="AY118" s="182"/>
      <c r="AZ118" s="182"/>
      <c r="BA118" s="182"/>
      <c r="BB118" s="182"/>
      <c r="BC118" s="182"/>
      <c r="BD118" s="182"/>
      <c r="BE118" s="182"/>
      <c r="BF118" s="182"/>
      <c r="BG118" s="182"/>
      <c r="BH118" s="182"/>
    </row>
    <row r="119" spans="1:60" x14ac:dyDescent="0.2">
      <c r="A119" s="150"/>
      <c r="B119" s="154"/>
      <c r="C119" s="198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  <c r="O119" s="150"/>
      <c r="P119" s="150"/>
      <c r="Q119" s="150"/>
      <c r="R119" s="150"/>
      <c r="S119" s="150"/>
      <c r="T119" s="150"/>
      <c r="U119" s="150"/>
      <c r="AC119">
        <v>15</v>
      </c>
      <c r="AD119">
        <v>21</v>
      </c>
    </row>
    <row r="120" spans="1:60" x14ac:dyDescent="0.2">
      <c r="A120" s="199"/>
      <c r="B120" s="200" t="s">
        <v>23</v>
      </c>
      <c r="C120" s="201"/>
      <c r="D120" s="202"/>
      <c r="E120" s="202"/>
      <c r="F120" s="202"/>
      <c r="G120" s="203">
        <f>G8+G38+G47+G64+G95+G98+G100+G117</f>
        <v>0</v>
      </c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AC120">
        <f>SUMIF(L7:L118,AC119,G7:G118)</f>
        <v>0</v>
      </c>
      <c r="AD120">
        <f>SUMIF(L7:L118,AD119,G7:G118)</f>
        <v>0</v>
      </c>
      <c r="AE120" t="s">
        <v>267</v>
      </c>
    </row>
    <row r="121" spans="1:60" x14ac:dyDescent="0.2">
      <c r="A121" s="150"/>
      <c r="B121" s="154"/>
      <c r="C121" s="198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0"/>
      <c r="Q121" s="150"/>
      <c r="R121" s="150"/>
      <c r="S121" s="150"/>
      <c r="T121" s="150"/>
      <c r="U121" s="150"/>
    </row>
    <row r="122" spans="1:60" x14ac:dyDescent="0.2">
      <c r="A122" s="150"/>
      <c r="B122" s="154"/>
      <c r="C122" s="198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</row>
    <row r="123" spans="1:60" x14ac:dyDescent="0.2">
      <c r="A123" s="226" t="s">
        <v>268</v>
      </c>
      <c r="B123" s="226"/>
      <c r="C123" s="226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  <c r="O123" s="150"/>
      <c r="P123" s="150"/>
      <c r="Q123" s="150"/>
      <c r="R123" s="150"/>
      <c r="S123" s="150"/>
      <c r="T123" s="150"/>
      <c r="U123" s="150"/>
    </row>
    <row r="124" spans="1:60" x14ac:dyDescent="0.2">
      <c r="A124" s="227"/>
      <c r="B124" s="227"/>
      <c r="C124" s="227"/>
      <c r="D124" s="227"/>
      <c r="E124" s="227"/>
      <c r="F124" s="227"/>
      <c r="G124" s="227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AE124" t="s">
        <v>269</v>
      </c>
    </row>
    <row r="125" spans="1:60" x14ac:dyDescent="0.2">
      <c r="A125" s="227"/>
      <c r="B125" s="227"/>
      <c r="C125" s="227"/>
      <c r="D125" s="227"/>
      <c r="E125" s="227"/>
      <c r="F125" s="227"/>
      <c r="G125" s="227"/>
      <c r="H125" s="150"/>
      <c r="I125" s="150"/>
      <c r="J125" s="150"/>
      <c r="K125" s="150"/>
      <c r="L125" s="150"/>
      <c r="M125" s="150"/>
      <c r="N125" s="150"/>
      <c r="O125" s="150"/>
      <c r="P125" s="150"/>
      <c r="Q125" s="150"/>
      <c r="R125" s="150"/>
      <c r="S125" s="150"/>
      <c r="T125" s="150"/>
      <c r="U125" s="150"/>
    </row>
    <row r="126" spans="1:60" x14ac:dyDescent="0.2">
      <c r="A126" s="227"/>
      <c r="B126" s="227"/>
      <c r="C126" s="227"/>
      <c r="D126" s="227"/>
      <c r="E126" s="227"/>
      <c r="F126" s="227"/>
      <c r="G126" s="227"/>
      <c r="H126" s="150"/>
      <c r="I126" s="150"/>
      <c r="J126" s="150"/>
      <c r="K126" s="150"/>
      <c r="L126" s="150"/>
      <c r="M126" s="150"/>
      <c r="N126" s="150"/>
      <c r="O126" s="150"/>
      <c r="P126" s="150"/>
      <c r="Q126" s="150"/>
      <c r="R126" s="150"/>
      <c r="S126" s="150"/>
      <c r="T126" s="150"/>
      <c r="U126" s="150"/>
    </row>
    <row r="127" spans="1:60" x14ac:dyDescent="0.2">
      <c r="A127" s="227"/>
      <c r="B127" s="227"/>
      <c r="C127" s="227"/>
      <c r="D127" s="227"/>
      <c r="E127" s="227"/>
      <c r="F127" s="227"/>
      <c r="G127" s="227"/>
      <c r="H127" s="150"/>
      <c r="I127" s="150"/>
      <c r="J127" s="150"/>
      <c r="K127" s="150"/>
      <c r="L127" s="150"/>
      <c r="M127" s="150"/>
      <c r="N127" s="150"/>
      <c r="O127" s="150"/>
      <c r="P127" s="150"/>
      <c r="Q127" s="150"/>
      <c r="R127" s="150"/>
      <c r="S127" s="150"/>
      <c r="T127" s="150"/>
      <c r="U127" s="150"/>
    </row>
    <row r="128" spans="1:60" x14ac:dyDescent="0.2">
      <c r="A128" s="227"/>
      <c r="B128" s="227"/>
      <c r="C128" s="227"/>
      <c r="D128" s="227"/>
      <c r="E128" s="227"/>
      <c r="F128" s="227"/>
      <c r="G128" s="227"/>
      <c r="H128" s="150"/>
      <c r="I128" s="150"/>
      <c r="J128" s="150"/>
      <c r="K128" s="150"/>
      <c r="L128" s="150"/>
      <c r="M128" s="150"/>
      <c r="N128" s="150"/>
      <c r="O128" s="150"/>
      <c r="P128" s="150"/>
      <c r="Q128" s="150"/>
      <c r="R128" s="150"/>
      <c r="S128" s="150"/>
      <c r="T128" s="150"/>
      <c r="U128" s="150"/>
    </row>
    <row r="129" spans="1:31" x14ac:dyDescent="0.2">
      <c r="A129" s="150"/>
      <c r="B129" s="154"/>
      <c r="C129" s="198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  <c r="R129" s="150"/>
      <c r="S129" s="150"/>
      <c r="T129" s="150"/>
      <c r="U129" s="150"/>
    </row>
    <row r="130" spans="1:31" x14ac:dyDescent="0.2">
      <c r="C130" s="204"/>
      <c r="AE130" t="s">
        <v>270</v>
      </c>
    </row>
  </sheetData>
  <mergeCells count="6">
    <mergeCell ref="A124:G128"/>
    <mergeCell ref="A1:G1"/>
    <mergeCell ref="C2:G2"/>
    <mergeCell ref="C3:G3"/>
    <mergeCell ref="C4:G4"/>
    <mergeCell ref="A123:C123"/>
  </mergeCells>
  <pageMargins left="0.39374999999999999" right="0.196527777777778" top="0.78749999999999998" bottom="0.78749999999999998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</dc:creator>
  <dc:description/>
  <cp:lastModifiedBy>Pavlína Tůmová</cp:lastModifiedBy>
  <cp:revision>2</cp:revision>
  <dcterms:created xsi:type="dcterms:W3CDTF">2009-04-08T07:15:50Z</dcterms:created>
  <dcterms:modified xsi:type="dcterms:W3CDTF">2025-06-12T04:47:10Z</dcterms:modified>
  <dc:language>cs-CZ</dc:language>
</cp:coreProperties>
</file>